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39" firstSheet="1" activeTab="6"/>
  </bookViews>
  <sheets>
    <sheet name="Сопроводительный лист" sheetId="1" r:id="rId1"/>
    <sheet name="требования" sheetId="6" r:id="rId2"/>
    <sheet name="Спецификация" sheetId="4" r:id="rId3"/>
    <sheet name="Детали МДФ" sheetId="3" r:id="rId4"/>
    <sheet name="Калькуляция" sheetId="2" r:id="rId5"/>
    <sheet name="прайс" sheetId="7" r:id="rId6"/>
    <sheet name="Лист1" sheetId="5" r:id="rId7"/>
  </sheets>
  <externalReferences>
    <externalReference r:id="rId8"/>
  </externalReferences>
  <definedNames>
    <definedName name="_1Excel_BuiltIn_Print_Area_3_1_1_1">Спецификация!$A$1:$K$72</definedName>
    <definedName name="Excel_BuiltIn_Print_Area_1_1">'Сопроводительный лист'!$A$1:$G$29</definedName>
    <definedName name="Excel_BuiltIn_Print_Area_1_1_1">'Сопроводительный лист'!$A$1:$F$29</definedName>
    <definedName name="Excel_BuiltIn_Print_Area_2" localSheetId="5">прайс!$A$1:$A$42</definedName>
    <definedName name="Excel_BuiltIn_Print_Area_2" localSheetId="1">требования!$A$1:$C$44</definedName>
    <definedName name="Excel_BuiltIn_Print_Area_2">Калькуляция!$A$1:$C$33</definedName>
    <definedName name="Excel_BuiltIn_Print_Area_2_1" localSheetId="5">прайс!$A$1:$A$43</definedName>
    <definedName name="Excel_BuiltIn_Print_Area_2_1" localSheetId="1">требования!$A$1:$C$45</definedName>
    <definedName name="Excel_BuiltIn_Print_Area_2_1">Калькуляция!$A$1:$C$34</definedName>
    <definedName name="Excel_BuiltIn_Print_Area_2_1_1" localSheetId="5">прайс!$A$1:$B$43</definedName>
    <definedName name="Excel_BuiltIn_Print_Area_2_1_1" localSheetId="1">требования!$A$1:$C$45</definedName>
    <definedName name="Excel_BuiltIn_Print_Area_2_1_1">Калькуляция!$A$1:$E$34</definedName>
    <definedName name="Excel_BuiltIn_Print_Area_3_1">Спецификация!$A$1:$K$74</definedName>
    <definedName name="Excel_BuiltIn_Print_Area_3_1_1">Спецификация!$A$1:$K$69</definedName>
    <definedName name="Excel_BuiltIn_Print_Area_3_1_1_1">Спецификация!$A$1:$K$69</definedName>
    <definedName name="_xlnm.Print_Area" localSheetId="3">'Детали МДФ'!$A$1:$L$14</definedName>
    <definedName name="_xlnm.Print_Area" localSheetId="4">Калькуляция!$A$1:$F$34</definedName>
    <definedName name="_xlnm.Print_Area" localSheetId="5">прайс!$A$1:$F$43</definedName>
    <definedName name="_xlnm.Print_Area" localSheetId="0">'Сопроводительный лист'!$A$1:$G$41</definedName>
    <definedName name="_xlnm.Print_Area" localSheetId="2">Спецификация!$A$1:$K$68</definedName>
    <definedName name="_xlnm.Print_Area" localSheetId="1">требования!$A$1:$E$45</definedName>
  </definedNames>
  <calcPr calcId="125725"/>
</workbook>
</file>

<file path=xl/calcChain.xml><?xml version="1.0" encoding="utf-8"?>
<calcChain xmlns="http://schemas.openxmlformats.org/spreadsheetml/2006/main">
  <c r="F9" i="2"/>
  <c r="F14"/>
  <c r="F21"/>
  <c r="F33"/>
  <c r="F34"/>
  <c r="C35" i="6"/>
  <c r="C36"/>
  <c r="C37"/>
  <c r="C38"/>
  <c r="C39"/>
  <c r="C40"/>
  <c r="C41"/>
  <c r="C42"/>
  <c r="C43"/>
  <c r="C44"/>
  <c r="C45"/>
  <c r="B35"/>
  <c r="B36"/>
  <c r="B37"/>
  <c r="B38"/>
  <c r="B39"/>
  <c r="B40"/>
  <c r="A35"/>
  <c r="A36"/>
  <c r="A37"/>
  <c r="A38"/>
  <c r="A39"/>
  <c r="A40"/>
  <c r="A41"/>
  <c r="B22"/>
  <c r="B23"/>
  <c r="B24"/>
  <c r="B25"/>
  <c r="B26"/>
  <c r="B27"/>
  <c r="B28"/>
  <c r="B29"/>
  <c r="A22"/>
  <c r="A23"/>
  <c r="A24"/>
  <c r="A25"/>
  <c r="A26"/>
  <c r="A27"/>
  <c r="A28"/>
  <c r="A29"/>
  <c r="B18"/>
  <c r="B17"/>
  <c r="B16"/>
  <c r="B15"/>
  <c r="B14"/>
  <c r="A14"/>
  <c r="A18"/>
  <c r="A17"/>
  <c r="A16"/>
  <c r="A15"/>
  <c r="B9"/>
  <c r="B10"/>
  <c r="B11"/>
  <c r="B8"/>
  <c r="A11"/>
  <c r="A10"/>
  <c r="A9"/>
  <c r="A8"/>
  <c r="O6" i="4"/>
  <c r="N6"/>
  <c r="N5"/>
  <c r="N4"/>
  <c r="Q47"/>
  <c r="P47"/>
  <c r="O47"/>
  <c r="N47"/>
  <c r="O43"/>
  <c r="O42"/>
  <c r="Q41"/>
  <c r="Q39"/>
  <c r="P40"/>
  <c r="P38"/>
  <c r="O20"/>
  <c r="Q19"/>
  <c r="Q18"/>
  <c r="P17"/>
  <c r="P16"/>
  <c r="N25"/>
  <c r="N26"/>
  <c r="N27"/>
  <c r="N28"/>
  <c r="N29"/>
  <c r="N30"/>
  <c r="N31"/>
  <c r="N32"/>
  <c r="N33"/>
  <c r="N34"/>
  <c r="N35"/>
  <c r="N36"/>
  <c r="N37"/>
  <c r="N24"/>
  <c r="C7"/>
  <c r="N10"/>
  <c r="N11"/>
  <c r="N12"/>
  <c r="N13"/>
  <c r="N14"/>
  <c r="N15"/>
  <c r="K17" i="5"/>
  <c r="K16"/>
  <c r="K12"/>
  <c r="K6"/>
  <c r="I6"/>
  <c r="I2"/>
  <c r="I3"/>
  <c r="I4"/>
  <c r="I1"/>
  <c r="E13" i="2"/>
  <c r="A31"/>
  <c r="B8"/>
  <c r="N8" i="4" l="1"/>
  <c r="B41" i="6"/>
  <c r="B42"/>
  <c r="B43"/>
  <c r="B44"/>
  <c r="B45"/>
  <c r="A42"/>
  <c r="A43"/>
  <c r="A44"/>
  <c r="A45"/>
  <c r="C22"/>
  <c r="C23"/>
  <c r="C24"/>
  <c r="C25"/>
  <c r="C26"/>
  <c r="C27"/>
  <c r="C28"/>
  <c r="C29"/>
  <c r="Q48" i="4" l="1"/>
  <c r="Q49"/>
  <c r="D9" i="3"/>
  <c r="C12"/>
  <c r="F10"/>
  <c r="F11"/>
  <c r="F12"/>
  <c r="F13"/>
  <c r="F9"/>
  <c r="D10"/>
  <c r="D11"/>
  <c r="D12"/>
  <c r="D13"/>
  <c r="C10"/>
  <c r="C11"/>
  <c r="C13"/>
  <c r="C9"/>
  <c r="B10"/>
  <c r="B11"/>
  <c r="B12"/>
  <c r="B13"/>
  <c r="B9"/>
  <c r="N9" i="4" l="1"/>
  <c r="A41" i="7" l="1"/>
  <c r="A40"/>
  <c r="A39"/>
  <c r="A38"/>
  <c r="A36"/>
  <c r="A35"/>
  <c r="A21"/>
  <c r="A18"/>
  <c r="E33" i="2"/>
  <c r="E18"/>
  <c r="C34" i="6"/>
  <c r="A34"/>
  <c r="C21"/>
  <c r="M48" i="4"/>
  <c r="P48"/>
  <c r="M47" l="1"/>
  <c r="M49" s="1"/>
  <c r="B34" i="6"/>
  <c r="B21"/>
  <c r="A21"/>
  <c r="N48" i="4"/>
  <c r="B4" i="6"/>
  <c r="B3"/>
  <c r="B2"/>
  <c r="B1"/>
  <c r="O48" i="4" l="1"/>
  <c r="O49"/>
  <c r="O5"/>
  <c r="O4"/>
  <c r="A26" i="2"/>
  <c r="A27"/>
  <c r="C33"/>
  <c r="C32"/>
  <c r="E32"/>
  <c r="A32"/>
  <c r="C31"/>
  <c r="E31"/>
  <c r="C30"/>
  <c r="E30"/>
  <c r="A30"/>
  <c r="C29"/>
  <c r="E29"/>
  <c r="A29"/>
  <c r="C28"/>
  <c r="E28"/>
  <c r="C27"/>
  <c r="E27"/>
  <c r="C26"/>
  <c r="E26"/>
  <c r="E21"/>
  <c r="C20"/>
  <c r="E20"/>
  <c r="E19"/>
  <c r="C17"/>
  <c r="E17"/>
  <c r="B1"/>
  <c r="F1" i="4" s="1"/>
  <c r="B3" i="2"/>
  <c r="A8"/>
  <c r="E8"/>
  <c r="A9"/>
  <c r="E9"/>
  <c r="P49" i="4"/>
  <c r="E14" i="2" l="1"/>
  <c r="N49" i="4"/>
  <c r="J1" i="3"/>
  <c r="E12" i="2" l="1"/>
</calcChain>
</file>

<file path=xl/comments1.xml><?xml version="1.0" encoding="utf-8"?>
<comments xmlns="http://schemas.openxmlformats.org/spreadsheetml/2006/main">
  <authors>
    <author/>
  </authors>
  <commentList>
    <comment ref="D4" authorId="0">
      <text>
        <r>
          <rPr>
            <sz val="10"/>
            <rFont val="Arial"/>
            <family val="2"/>
            <charset val="204"/>
          </rPr>
          <t>кромка(высота, толщина, цвета дсп)</t>
        </r>
      </text>
    </comment>
    <comment ref="N4" authorId="0">
      <text>
        <r>
          <rPr>
            <sz val="10"/>
            <rFont val="Arial"/>
            <family val="2"/>
            <charset val="204"/>
          </rPr>
          <t>Длина кромки (длина А + ширина А * на количество изделий и длин</t>
        </r>
      </text>
    </comment>
    <comment ref="D8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8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8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8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8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  <comment ref="N8" authorId="0">
      <text>
        <r>
          <rPr>
            <sz val="10"/>
            <rFont val="Arial"/>
            <family val="2"/>
            <charset val="204"/>
          </rPr>
          <t xml:space="preserve">Площадь (длина*ширина*количество/1000000
</t>
        </r>
      </text>
    </comment>
    <comment ref="D23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23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23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23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23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</commentList>
</comments>
</file>

<file path=xl/comments2.xml><?xml version="1.0" encoding="utf-8"?>
<comments xmlns="http://schemas.openxmlformats.org/spreadsheetml/2006/main">
  <authors>
    <author>501</author>
  </authors>
  <commentList>
    <comment ref="I7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гладкая, рельеф</t>
        </r>
      </text>
    </commen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глухой - цельный/ витрина - отверстия
</t>
        </r>
      </text>
    </comment>
  </commentList>
</comments>
</file>

<file path=xl/sharedStrings.xml><?xml version="1.0" encoding="utf-8"?>
<sst xmlns="http://schemas.openxmlformats.org/spreadsheetml/2006/main" count="401" uniqueCount="156">
  <si>
    <t>Сопроводительный лист</t>
  </si>
  <si>
    <t>№ Заказ</t>
  </si>
  <si>
    <t>Заказчик</t>
  </si>
  <si>
    <t>Описание</t>
  </si>
  <si>
    <t>Контактное лицо</t>
  </si>
  <si>
    <t>Телефон</t>
  </si>
  <si>
    <t>Стоимость</t>
  </si>
  <si>
    <t>Дата приема</t>
  </si>
  <si>
    <t>Дата передачи в произв.</t>
  </si>
  <si>
    <t>Расчетная дата сдачи</t>
  </si>
  <si>
    <t>Дата сдачи заказчику</t>
  </si>
  <si>
    <t>Разработчик</t>
  </si>
  <si>
    <t>Калькуляция проекта №</t>
  </si>
  <si>
    <t>Наименование проекта:</t>
  </si>
  <si>
    <t>Ф.И.О.:</t>
  </si>
  <si>
    <t>ХХХ</t>
  </si>
  <si>
    <t>Заказчик:</t>
  </si>
  <si>
    <t>Кромки</t>
  </si>
  <si>
    <t>Наименование</t>
  </si>
  <si>
    <t>Количество</t>
  </si>
  <si>
    <t>Ед</t>
  </si>
  <si>
    <t>Цена</t>
  </si>
  <si>
    <t>м/п</t>
  </si>
  <si>
    <t>Л.Материалы</t>
  </si>
  <si>
    <t>м.кв.</t>
  </si>
  <si>
    <t>Фурнитура</t>
  </si>
  <si>
    <t>шт.</t>
  </si>
  <si>
    <t>Метизы</t>
  </si>
  <si>
    <t>Всего по проекту:</t>
  </si>
  <si>
    <t>Спецификация проекта №</t>
  </si>
  <si>
    <t>на детали из МДФ</t>
  </si>
  <si>
    <t>Изделие:</t>
  </si>
  <si>
    <t>Тумба</t>
  </si>
  <si>
    <t>Количество:</t>
  </si>
  <si>
    <t>№ Поз.</t>
  </si>
  <si>
    <t>Обозначение</t>
  </si>
  <si>
    <t>Размеры</t>
  </si>
  <si>
    <t>Кол.</t>
  </si>
  <si>
    <t>Вид фасада</t>
  </si>
  <si>
    <t xml:space="preserve">Вид фрезеровки </t>
  </si>
  <si>
    <t>Фреза</t>
  </si>
  <si>
    <t>Цвет/примечание</t>
  </si>
  <si>
    <t>Дл.</t>
  </si>
  <si>
    <t>Шир.</t>
  </si>
  <si>
    <t>Толщ.</t>
  </si>
  <si>
    <t>глухой\витрина</t>
  </si>
  <si>
    <t>внутр.</t>
  </si>
  <si>
    <t>обкат.</t>
  </si>
  <si>
    <t>-</t>
  </si>
  <si>
    <t>Обозначения кромок</t>
  </si>
  <si>
    <t>А:</t>
  </si>
  <si>
    <t>С:</t>
  </si>
  <si>
    <t>E:</t>
  </si>
  <si>
    <t>Кромка А</t>
  </si>
  <si>
    <t>В:</t>
  </si>
  <si>
    <t>D:</t>
  </si>
  <si>
    <t>F:</t>
  </si>
  <si>
    <t>Кромка В</t>
  </si>
  <si>
    <t>Кромка С</t>
  </si>
  <si>
    <t>Поз_</t>
  </si>
  <si>
    <t>Длина</t>
  </si>
  <si>
    <t>Кд1</t>
  </si>
  <si>
    <t>Кд2</t>
  </si>
  <si>
    <t>Ширина</t>
  </si>
  <si>
    <t>Кш1</t>
  </si>
  <si>
    <t>Кш2</t>
  </si>
  <si>
    <t>Кол</t>
  </si>
  <si>
    <t>Мат-ал</t>
  </si>
  <si>
    <t>Комплектация</t>
  </si>
  <si>
    <t>Ед.</t>
  </si>
  <si>
    <t>101</t>
  </si>
  <si>
    <t xml:space="preserve">       Наименование метизы</t>
  </si>
  <si>
    <t xml:space="preserve">       Наименование фурнитура</t>
  </si>
  <si>
    <t>петля накладная</t>
  </si>
  <si>
    <t>ДВП белое</t>
  </si>
  <si>
    <t>Растекс 15/16</t>
  </si>
  <si>
    <t>Требования проекта №</t>
  </si>
  <si>
    <t>МДФ 16мм</t>
  </si>
  <si>
    <t>пара</t>
  </si>
  <si>
    <t>№</t>
  </si>
  <si>
    <t>труба 25</t>
  </si>
  <si>
    <t>фланец к трубе D25</t>
  </si>
  <si>
    <t>направляющая телескоп 400</t>
  </si>
  <si>
    <t>102</t>
  </si>
  <si>
    <t>103</t>
  </si>
  <si>
    <t>104</t>
  </si>
  <si>
    <t>105</t>
  </si>
  <si>
    <t xml:space="preserve">глухой </t>
  </si>
  <si>
    <t>гладкая</t>
  </si>
  <si>
    <t>R min</t>
  </si>
  <si>
    <t>венге двусторонний</t>
  </si>
  <si>
    <t>глухой</t>
  </si>
  <si>
    <t>А</t>
  </si>
  <si>
    <t>Прайс лист</t>
  </si>
  <si>
    <t>22*1</t>
  </si>
  <si>
    <t>22*0,5 меб</t>
  </si>
  <si>
    <t>ДСП</t>
  </si>
  <si>
    <t>ДВП</t>
  </si>
  <si>
    <t>направляющие роликовые</t>
  </si>
  <si>
    <t>подпятник двойной</t>
  </si>
  <si>
    <t>Нога мебельная хром 710мм D50</t>
  </si>
  <si>
    <t>колесо мебельное с площадкой и тормозом d40</t>
  </si>
  <si>
    <t>центральный замок на 4 ящика</t>
  </si>
  <si>
    <t>ДСП цветное</t>
  </si>
  <si>
    <t>ДСП бук</t>
  </si>
  <si>
    <t>штанга выдвижная</t>
  </si>
  <si>
    <t>труба FI25 L2100</t>
  </si>
  <si>
    <t>фланец к трубе FI25</t>
  </si>
  <si>
    <t>кабинет воспитателя</t>
  </si>
  <si>
    <t>полка фрез</t>
  </si>
  <si>
    <t>конфирмат 6,3*50</t>
  </si>
  <si>
    <t xml:space="preserve">  </t>
  </si>
  <si>
    <t xml:space="preserve">полкодержатель </t>
  </si>
  <si>
    <t>В</t>
  </si>
  <si>
    <t>22*2 Белый 50В</t>
  </si>
  <si>
    <t>Крыша фрез</t>
  </si>
  <si>
    <t>22*1 Яблоня локарно светлый</t>
  </si>
  <si>
    <t>20 меб. Яблон.локарн.св</t>
  </si>
  <si>
    <t>ДСП ябл. Локарн.светл</t>
  </si>
  <si>
    <t>боковина фрез</t>
  </si>
  <si>
    <t>зад стенка</t>
  </si>
  <si>
    <t xml:space="preserve">полка  </t>
  </si>
  <si>
    <t>цоколь</t>
  </si>
  <si>
    <t>планка крепления</t>
  </si>
  <si>
    <t>С</t>
  </si>
  <si>
    <t>ДСП кремовый</t>
  </si>
  <si>
    <t>фасад фрез №2</t>
  </si>
  <si>
    <t>фасад фрез №3</t>
  </si>
  <si>
    <t>фасад фрез №1</t>
  </si>
  <si>
    <t>ДСП оливковый</t>
  </si>
  <si>
    <t>фасад фрез №4</t>
  </si>
  <si>
    <t>ДСП крем</t>
  </si>
  <si>
    <t>шкаф большой</t>
  </si>
  <si>
    <t>крыша 1</t>
  </si>
  <si>
    <t>дно 1</t>
  </si>
  <si>
    <t>крыша 2 фрез</t>
  </si>
  <si>
    <t>дно 2 фрез</t>
  </si>
  <si>
    <t>боковина</t>
  </si>
  <si>
    <t>стенка полки</t>
  </si>
  <si>
    <t>полка</t>
  </si>
  <si>
    <t>фасад фрез 5,8,10,11,14,15</t>
  </si>
  <si>
    <t>фасад фрез 6,7,9,12,13,16</t>
  </si>
  <si>
    <t>фасад фрез 17,20</t>
  </si>
  <si>
    <t>фасад фрез 18,19</t>
  </si>
  <si>
    <t>ножка кухонная  мебельная рег.</t>
  </si>
  <si>
    <t>труба FI 25 L326</t>
  </si>
  <si>
    <t>труба FI 25 L342</t>
  </si>
  <si>
    <t>труба FI 25 L464</t>
  </si>
  <si>
    <t>труба FI 25 L476</t>
  </si>
  <si>
    <t>фланец к трубе Fi25</t>
  </si>
  <si>
    <t>штанга выдвижная 350мм</t>
  </si>
  <si>
    <t>шуруп 2,5*16</t>
  </si>
  <si>
    <t>шуруп 3,5*16</t>
  </si>
  <si>
    <t>дюбель забивной 8*60</t>
  </si>
  <si>
    <t>растекс 15/16</t>
  </si>
  <si>
    <t>болт крепежный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</si>
</sst>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0000"/>
    <numFmt numFmtId="166" formatCode="0.000"/>
    <numFmt numFmtId="167" formatCode="0.0"/>
  </numFmts>
  <fonts count="19">
    <font>
      <sz val="1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b/>
      <sz val="15"/>
      <name val="Comic Sans MS"/>
      <family val="4"/>
      <charset val="1"/>
    </font>
    <font>
      <b/>
      <sz val="14"/>
      <name val="Comic Sans MS"/>
      <family val="4"/>
      <charset val="1"/>
    </font>
    <font>
      <b/>
      <sz val="10"/>
      <name val="Arial"/>
      <family val="2"/>
      <charset val="204"/>
    </font>
    <font>
      <b/>
      <sz val="15"/>
      <name val="Comic Sans MS"/>
      <family val="4"/>
      <charset val="204"/>
    </font>
    <font>
      <b/>
      <sz val="13"/>
      <name val="Comic Sans MS"/>
      <family val="4"/>
      <charset val="204"/>
    </font>
    <font>
      <b/>
      <sz val="14"/>
      <name val="Arial"/>
      <family val="2"/>
      <charset val="204"/>
    </font>
    <font>
      <b/>
      <sz val="10"/>
      <name val="Comic Sans MS"/>
      <family val="4"/>
      <charset val="204"/>
    </font>
    <font>
      <b/>
      <sz val="9"/>
      <name val="Arial"/>
      <family val="2"/>
      <charset val="204"/>
    </font>
    <font>
      <b/>
      <sz val="10"/>
      <name val="Comic Sans MS"/>
      <family val="4"/>
      <charset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50"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NumberFormat="1"/>
    <xf numFmtId="0" fontId="0" fillId="0" borderId="0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0" fillId="2" borderId="0" xfId="0" applyFont="1" applyFill="1"/>
    <xf numFmtId="0" fontId="0" fillId="0" borderId="0" xfId="0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0" fillId="0" borderId="6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6" xfId="0" applyBorder="1"/>
    <xf numFmtId="0" fontId="13" fillId="0" borderId="2" xfId="0" applyFont="1" applyBorder="1" applyAlignment="1">
      <alignment horizontal="center" vertical="center"/>
    </xf>
    <xf numFmtId="0" fontId="0" fillId="0" borderId="2" xfId="0" applyBorder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 shrinkToFit="1"/>
    </xf>
    <xf numFmtId="0" fontId="0" fillId="2" borderId="0" xfId="0" applyFill="1"/>
    <xf numFmtId="0" fontId="0" fillId="0" borderId="5" xfId="0" applyBorder="1" applyAlignment="1">
      <alignment horizontal="left"/>
    </xf>
    <xf numFmtId="0" fontId="13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49" fontId="0" fillId="0" borderId="9" xfId="1" applyNumberFormat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/>
    <xf numFmtId="165" fontId="14" fillId="0" borderId="9" xfId="0" applyNumberFormat="1" applyFont="1" applyBorder="1"/>
    <xf numFmtId="0" fontId="14" fillId="0" borderId="9" xfId="0" applyFont="1" applyBorder="1"/>
    <xf numFmtId="0" fontId="0" fillId="0" borderId="16" xfId="0" applyBorder="1"/>
    <xf numFmtId="0" fontId="0" fillId="0" borderId="16" xfId="0" applyFon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5" xfId="0" applyBorder="1"/>
    <xf numFmtId="0" fontId="0" fillId="0" borderId="15" xfId="0" applyNumberFormat="1" applyBorder="1"/>
    <xf numFmtId="0" fontId="0" fillId="0" borderId="10" xfId="0" applyNumberFormat="1" applyBorder="1"/>
    <xf numFmtId="165" fontId="0" fillId="0" borderId="10" xfId="0" applyNumberFormat="1" applyBorder="1"/>
    <xf numFmtId="0" fontId="13" fillId="3" borderId="15" xfId="0" applyFont="1" applyFill="1" applyBorder="1"/>
    <xf numFmtId="0" fontId="13" fillId="3" borderId="15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center"/>
    </xf>
    <xf numFmtId="0" fontId="0" fillId="0" borderId="20" xfId="0" applyFont="1" applyBorder="1"/>
    <xf numFmtId="0" fontId="0" fillId="0" borderId="21" xfId="0" applyFont="1" applyBorder="1"/>
    <xf numFmtId="0" fontId="13" fillId="0" borderId="15" xfId="0" applyFont="1" applyFill="1" applyBorder="1"/>
    <xf numFmtId="0" fontId="13" fillId="0" borderId="1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0" xfId="0" applyFont="1" applyBorder="1"/>
    <xf numFmtId="0" fontId="12" fillId="0" borderId="15" xfId="0" applyFont="1" applyBorder="1"/>
    <xf numFmtId="0" fontId="0" fillId="0" borderId="9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2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1" fontId="0" fillId="0" borderId="9" xfId="0" applyNumberForma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2" fontId="0" fillId="0" borderId="0" xfId="0" applyNumberFormat="1" applyFill="1" applyBorder="1"/>
    <xf numFmtId="2" fontId="0" fillId="0" borderId="0" xfId="0" applyNumberFormat="1"/>
    <xf numFmtId="0" fontId="18" fillId="0" borderId="0" xfId="0" applyFont="1"/>
    <xf numFmtId="2" fontId="18" fillId="0" borderId="0" xfId="0" applyNumberFormat="1" applyFont="1" applyFill="1" applyBorder="1"/>
    <xf numFmtId="0" fontId="2" fillId="0" borderId="0" xfId="0" applyFont="1" applyBorder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2" fontId="5" fillId="0" borderId="0" xfId="0" applyNumberFormat="1" applyFont="1"/>
    <xf numFmtId="167" fontId="0" fillId="0" borderId="0" xfId="0" applyNumberFormat="1" applyFont="1" applyAlignment="1">
      <alignment horizontal="center"/>
    </xf>
    <xf numFmtId="0" fontId="8" fillId="0" borderId="0" xfId="0" applyNumberFormat="1" applyFont="1"/>
    <xf numFmtId="0" fontId="13" fillId="0" borderId="2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9" xfId="0" applyFont="1" applyBorder="1" applyAlignment="1">
      <alignment horizontal="left" vertical="center"/>
    </xf>
    <xf numFmtId="0" fontId="12" fillId="0" borderId="29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3" fillId="0" borderId="3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0" fillId="0" borderId="31" xfId="0" applyBorder="1" applyAlignment="1">
      <alignment horizontal="left"/>
    </xf>
    <xf numFmtId="0" fontId="0" fillId="0" borderId="13" xfId="0" applyBorder="1" applyAlignment="1">
      <alignment horizontal="left"/>
    </xf>
    <xf numFmtId="0" fontId="13" fillId="0" borderId="31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left" vertical="center" indent="3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7"/>
    </xf>
    <xf numFmtId="0" fontId="9" fillId="2" borderId="9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2">
    <cellStyle name="Обычный" xfId="0" builtinId="0"/>
    <cellStyle name="Обычный_Бланк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90;&#1086;&#1083;%20&#1082;&#1086;&#1084;&#1087;%20&#1091;&#1075;&#1083;&#1086;&#1074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проводительный лист"/>
      <sheetName val="Спецификация"/>
      <sheetName val="Калькуляция"/>
      <sheetName val="Детали МДФ"/>
      <sheetName val="Лист1"/>
    </sheetNames>
    <sheetDataSet>
      <sheetData sheetId="0" refreshError="1"/>
      <sheetData sheetId="1" refreshError="1">
        <row r="39">
          <cell r="B39" t="str">
            <v>Подпятник двойной</v>
          </cell>
          <cell r="I39" t="str">
            <v>шт.</v>
          </cell>
        </row>
        <row r="42">
          <cell r="B42" t="str">
            <v>ручка DS 09, G2</v>
          </cell>
          <cell r="I42" t="str">
            <v>шт.</v>
          </cell>
        </row>
        <row r="46">
          <cell r="B46" t="str">
            <v>Растекс 15/16</v>
          </cell>
          <cell r="I46" t="str">
            <v>шт.</v>
          </cell>
        </row>
        <row r="47">
          <cell r="B47" t="str">
            <v>Болт крепежный</v>
          </cell>
          <cell r="I47" t="str">
            <v>шт.</v>
          </cell>
        </row>
        <row r="48">
          <cell r="I48" t="str">
            <v>шт.</v>
          </cell>
        </row>
        <row r="49">
          <cell r="B49" t="str">
            <v>шуруп 2,5*16</v>
          </cell>
          <cell r="I49" t="str">
            <v>шт.</v>
          </cell>
        </row>
        <row r="50">
          <cell r="B50" t="str">
            <v>конфирмат</v>
          </cell>
          <cell r="I50" t="str">
            <v>шт.</v>
          </cell>
        </row>
        <row r="51">
          <cell r="B51" t="str">
            <v>заглушка конфирмат орех темный</v>
          </cell>
          <cell r="I51" t="str">
            <v>шт.</v>
          </cell>
        </row>
        <row r="52">
          <cell r="B52" t="str">
            <v>шуруп 3,5*16</v>
          </cell>
          <cell r="I52" t="str">
            <v>шт.</v>
          </cell>
        </row>
        <row r="53">
          <cell r="I53" t="str">
            <v>шт.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3:G35"/>
  <sheetViews>
    <sheetView view="pageBreakPreview" zoomScaleNormal="140" zoomScaleSheetLayoutView="100" workbookViewId="0">
      <selection activeCell="E12" sqref="E12"/>
    </sheetView>
  </sheetViews>
  <sheetFormatPr defaultColWidth="11.5703125" defaultRowHeight="12.75"/>
  <cols>
    <col min="1" max="1" width="7.5703125" customWidth="1"/>
    <col min="2" max="2" width="14.140625" customWidth="1"/>
    <col min="5" max="5" width="30.28515625" customWidth="1"/>
  </cols>
  <sheetData>
    <row r="3" spans="2:6">
      <c r="B3" s="107" t="s">
        <v>0</v>
      </c>
      <c r="C3" s="107"/>
      <c r="D3" s="107"/>
      <c r="E3" s="107"/>
      <c r="F3" s="107"/>
    </row>
    <row r="4" spans="2:6">
      <c r="B4" s="107"/>
      <c r="C4" s="107"/>
      <c r="D4" s="107"/>
      <c r="E4" s="107"/>
      <c r="F4" s="107"/>
    </row>
    <row r="7" spans="2:6" ht="18">
      <c r="B7" s="1" t="s">
        <v>1</v>
      </c>
      <c r="E7" s="1"/>
    </row>
    <row r="8" spans="2:6" ht="18">
      <c r="B8" s="1"/>
      <c r="E8" s="1"/>
    </row>
    <row r="9" spans="2:6" ht="18">
      <c r="B9" s="1" t="s">
        <v>2</v>
      </c>
      <c r="E9" s="1"/>
    </row>
    <row r="10" spans="2:6" ht="18">
      <c r="B10" s="1"/>
      <c r="E10" s="1"/>
    </row>
    <row r="11" spans="2:6" ht="18.399999999999999" customHeight="1">
      <c r="B11" s="1" t="s">
        <v>3</v>
      </c>
      <c r="E11" s="55"/>
      <c r="F11" s="55"/>
    </row>
    <row r="12" spans="2:6" ht="18">
      <c r="B12" s="1"/>
      <c r="E12" s="1"/>
    </row>
    <row r="13" spans="2:6" ht="18">
      <c r="B13" s="1"/>
    </row>
    <row r="14" spans="2:6" ht="18">
      <c r="B14" s="1" t="s">
        <v>4</v>
      </c>
      <c r="E14" s="1"/>
    </row>
    <row r="15" spans="2:6" ht="18">
      <c r="B15" s="1"/>
      <c r="F15" s="2"/>
    </row>
    <row r="16" spans="2:6" ht="18">
      <c r="B16" s="1" t="s">
        <v>5</v>
      </c>
      <c r="E16" s="108"/>
      <c r="F16" s="108"/>
    </row>
    <row r="17" spans="2:7" ht="18">
      <c r="B17" s="1"/>
      <c r="E17" s="1"/>
    </row>
    <row r="18" spans="2:7" ht="18">
      <c r="B18" s="1"/>
      <c r="E18" s="1"/>
    </row>
    <row r="19" spans="2:7" ht="18">
      <c r="B19" s="1" t="s">
        <v>6</v>
      </c>
      <c r="E19" s="3"/>
    </row>
    <row r="20" spans="2:7" ht="18">
      <c r="B20" s="1"/>
      <c r="E20" s="1"/>
    </row>
    <row r="21" spans="2:7" ht="18">
      <c r="B21" s="1" t="s">
        <v>7</v>
      </c>
      <c r="E21" s="4"/>
    </row>
    <row r="22" spans="2:7" ht="18">
      <c r="B22" s="1"/>
      <c r="E22" s="1"/>
    </row>
    <row r="23" spans="2:7" ht="18">
      <c r="B23" s="1" t="s">
        <v>8</v>
      </c>
      <c r="E23" s="4"/>
    </row>
    <row r="24" spans="2:7" ht="18">
      <c r="B24" s="1"/>
      <c r="E24" s="1"/>
    </row>
    <row r="25" spans="2:7" ht="18">
      <c r="B25" s="1" t="s">
        <v>9</v>
      </c>
      <c r="E25" s="4"/>
    </row>
    <row r="26" spans="2:7" ht="18">
      <c r="B26" s="1"/>
      <c r="E26" s="1"/>
    </row>
    <row r="27" spans="2:7" ht="18">
      <c r="B27" s="1" t="s">
        <v>10</v>
      </c>
      <c r="E27" s="4"/>
    </row>
    <row r="28" spans="2:7" ht="18">
      <c r="B28" s="1"/>
      <c r="E28" s="1"/>
    </row>
    <row r="29" spans="2:7" ht="18">
      <c r="B29" s="1" t="s">
        <v>11</v>
      </c>
      <c r="E29" s="1"/>
    </row>
    <row r="30" spans="2:7" ht="18">
      <c r="B30" s="1"/>
    </row>
    <row r="31" spans="2:7" ht="18">
      <c r="B31" s="1"/>
    </row>
    <row r="32" spans="2:7" ht="18">
      <c r="B32" s="109"/>
      <c r="C32" s="109"/>
      <c r="D32" s="109"/>
      <c r="E32" s="109"/>
      <c r="F32" s="109"/>
      <c r="G32" s="109"/>
    </row>
    <row r="33" spans="2:7" ht="18">
      <c r="B33" s="110"/>
      <c r="C33" s="110"/>
      <c r="D33" s="110"/>
      <c r="E33" s="110"/>
      <c r="F33" s="110"/>
      <c r="G33" s="110"/>
    </row>
    <row r="34" spans="2:7" ht="50.65" customHeight="1">
      <c r="B34" s="106"/>
      <c r="C34" s="106"/>
      <c r="D34" s="106"/>
      <c r="E34" s="106"/>
      <c r="F34" s="106"/>
      <c r="G34" s="106"/>
    </row>
    <row r="35" spans="2:7" ht="18">
      <c r="B35" s="1"/>
    </row>
  </sheetData>
  <sheetProtection selectLockedCells="1" selectUnlockedCells="1"/>
  <mergeCells count="5">
    <mergeCell ref="B34:G34"/>
    <mergeCell ref="B3:F4"/>
    <mergeCell ref="E16:F16"/>
    <mergeCell ref="B32:G32"/>
    <mergeCell ref="B33:G33"/>
  </mergeCells>
  <pageMargins left="0.27569444444444446" right="0.39374999999999999" top="0.39374999999999999" bottom="0.39374999999999999" header="0.51180555555555551" footer="0.51180555555555551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45"/>
  <sheetViews>
    <sheetView view="pageBreakPreview" zoomScaleNormal="140" zoomScaleSheetLayoutView="100" workbookViewId="0">
      <selection activeCell="D43" sqref="D43"/>
    </sheetView>
  </sheetViews>
  <sheetFormatPr defaultColWidth="11.5703125" defaultRowHeight="12.75"/>
  <cols>
    <col min="1" max="1" width="48.5703125" customWidth="1"/>
    <col min="3" max="3" width="11.140625" customWidth="1"/>
  </cols>
  <sheetData>
    <row r="1" spans="1:5" ht="38.25" customHeight="1">
      <c r="A1" s="5" t="s">
        <v>76</v>
      </c>
      <c r="B1" s="112">
        <f>'Сопроводительный лист'!E7</f>
        <v>0</v>
      </c>
      <c r="C1" s="112"/>
    </row>
    <row r="2" spans="1:5">
      <c r="A2" s="48" t="s">
        <v>13</v>
      </c>
      <c r="B2" s="113">
        <f>'Сопроводительный лист'!E11</f>
        <v>0</v>
      </c>
      <c r="C2" s="113"/>
    </row>
    <row r="3" spans="1:5">
      <c r="A3" s="49" t="s">
        <v>14</v>
      </c>
      <c r="B3" s="113">
        <f>'Сопроводительный лист'!E29</f>
        <v>0</v>
      </c>
      <c r="C3" s="113" t="s">
        <v>15</v>
      </c>
    </row>
    <row r="4" spans="1:5">
      <c r="A4" s="8" t="s">
        <v>16</v>
      </c>
      <c r="B4" s="114">
        <f>'Сопроводительный лист'!E9</f>
        <v>0</v>
      </c>
      <c r="C4" s="114" t="s">
        <v>15</v>
      </c>
    </row>
    <row r="6" spans="1:5" ht="22.5">
      <c r="A6" s="111" t="s">
        <v>17</v>
      </c>
      <c r="B6" s="111"/>
      <c r="C6" s="111"/>
    </row>
    <row r="7" spans="1:5">
      <c r="A7" s="84" t="s">
        <v>18</v>
      </c>
      <c r="B7" s="85" t="s">
        <v>19</v>
      </c>
      <c r="C7" s="85" t="s">
        <v>20</v>
      </c>
    </row>
    <row r="8" spans="1:5">
      <c r="A8" s="56" t="str">
        <f>Спецификация!B4</f>
        <v>22*1 Яблоня локарно светлый</v>
      </c>
      <c r="B8" s="88">
        <f>Спецификация!O4</f>
        <v>50.981700000000004</v>
      </c>
      <c r="C8" s="39" t="s">
        <v>22</v>
      </c>
      <c r="D8" s="42"/>
      <c r="E8" s="93"/>
    </row>
    <row r="9" spans="1:5">
      <c r="A9" s="56" t="str">
        <f>Спецификация!B5</f>
        <v>20 меб. Яблон.локарн.св</v>
      </c>
      <c r="B9" s="88">
        <f>Спецификация!O5</f>
        <v>45.460799999999999</v>
      </c>
      <c r="C9" s="39" t="s">
        <v>22</v>
      </c>
      <c r="D9" s="42"/>
      <c r="E9" s="93"/>
    </row>
    <row r="10" spans="1:5">
      <c r="A10" s="56" t="str">
        <f>Спецификация!D4</f>
        <v>22*2 Белый 50В</v>
      </c>
      <c r="B10" s="88">
        <f>Спецификация!O6</f>
        <v>38.224200000000003</v>
      </c>
      <c r="C10" s="39" t="s">
        <v>22</v>
      </c>
      <c r="D10" s="42"/>
      <c r="E10" s="93"/>
    </row>
    <row r="11" spans="1:5">
      <c r="A11" s="56">
        <f>Спецификация!D5</f>
        <v>0</v>
      </c>
      <c r="B11" s="88">
        <f>Спецификация!O7</f>
        <v>0</v>
      </c>
      <c r="C11" s="39" t="s">
        <v>22</v>
      </c>
      <c r="D11" s="42"/>
      <c r="E11" s="93"/>
    </row>
    <row r="12" spans="1:5" ht="22.5">
      <c r="A12" s="111" t="s">
        <v>23</v>
      </c>
      <c r="B12" s="111"/>
      <c r="C12" s="111"/>
      <c r="E12" s="93"/>
    </row>
    <row r="13" spans="1:5">
      <c r="A13" s="84" t="s">
        <v>18</v>
      </c>
      <c r="B13" s="85" t="s">
        <v>19</v>
      </c>
      <c r="C13" s="85" t="s">
        <v>20</v>
      </c>
      <c r="E13" s="93"/>
    </row>
    <row r="14" spans="1:5">
      <c r="A14" s="56" t="str">
        <f>Спецификация!M48</f>
        <v>МДФ 16мм</v>
      </c>
      <c r="B14" s="89">
        <f>Спецификация!M49</f>
        <v>0</v>
      </c>
      <c r="C14" s="39" t="s">
        <v>24</v>
      </c>
      <c r="E14" s="93"/>
    </row>
    <row r="15" spans="1:5">
      <c r="A15" s="56" t="str">
        <f>Спецификация!N48</f>
        <v>ДСП ябл. Локарн.светл</v>
      </c>
      <c r="B15" s="89">
        <f>Спецификация!N49</f>
        <v>19.311459200000002</v>
      </c>
      <c r="C15" s="39" t="s">
        <v>24</v>
      </c>
      <c r="E15" s="93"/>
    </row>
    <row r="16" spans="1:5">
      <c r="A16" s="56" t="str">
        <f>Спецификация!O48</f>
        <v>ДВП белое</v>
      </c>
      <c r="B16" s="89">
        <f>Спецификация!O49</f>
        <v>6.8705208000000004</v>
      </c>
      <c r="C16" s="39" t="s">
        <v>24</v>
      </c>
      <c r="E16" s="93"/>
    </row>
    <row r="17" spans="1:5">
      <c r="A17" s="56" t="str">
        <f>Спецификация!P48</f>
        <v>ДСП крем</v>
      </c>
      <c r="B17" s="89">
        <f>Спецификация!P49</f>
        <v>2.2420442000000005</v>
      </c>
      <c r="C17" s="34" t="s">
        <v>24</v>
      </c>
      <c r="E17" s="93"/>
    </row>
    <row r="18" spans="1:5">
      <c r="A18" s="56" t="str">
        <f>Спецификация!Q48</f>
        <v>ДСП оливковый</v>
      </c>
      <c r="B18" s="89">
        <f>Спецификация!Q49</f>
        <v>2.3976348000000005</v>
      </c>
      <c r="C18" s="39" t="s">
        <v>24</v>
      </c>
      <c r="E18" s="93"/>
    </row>
    <row r="19" spans="1:5" ht="22.5">
      <c r="A19" s="111" t="s">
        <v>25</v>
      </c>
      <c r="B19" s="111"/>
      <c r="C19" s="111"/>
      <c r="E19" s="93"/>
    </row>
    <row r="20" spans="1:5">
      <c r="A20" s="84" t="s">
        <v>18</v>
      </c>
      <c r="B20" s="85" t="s">
        <v>19</v>
      </c>
      <c r="C20" s="85" t="s">
        <v>20</v>
      </c>
      <c r="E20" s="93"/>
    </row>
    <row r="21" spans="1:5">
      <c r="A21" s="56" t="str">
        <f>Спецификация!B48</f>
        <v>ножка кухонная  мебельная рег.</v>
      </c>
      <c r="B21" s="86">
        <f>Спецификация!J48</f>
        <v>6</v>
      </c>
      <c r="C21" s="86" t="str">
        <f>Спецификация!I48</f>
        <v>шт.</v>
      </c>
      <c r="E21" s="93"/>
    </row>
    <row r="22" spans="1:5">
      <c r="A22" s="56" t="str">
        <f>Спецификация!B49</f>
        <v>петля накладная</v>
      </c>
      <c r="B22" s="86">
        <f>Спецификация!J49</f>
        <v>42</v>
      </c>
      <c r="C22" s="86" t="str">
        <f>Спецификация!I49</f>
        <v>шт.</v>
      </c>
      <c r="E22" s="93"/>
    </row>
    <row r="23" spans="1:5">
      <c r="A23" s="56" t="str">
        <f>Спецификация!B50</f>
        <v>труба FI 25 L326</v>
      </c>
      <c r="B23" s="86">
        <f>Спецификация!J50</f>
        <v>2</v>
      </c>
      <c r="C23" s="86" t="str">
        <f>Спецификация!I50</f>
        <v>шт.</v>
      </c>
      <c r="D23" s="95"/>
      <c r="E23" s="93"/>
    </row>
    <row r="24" spans="1:5">
      <c r="A24" s="56" t="str">
        <f>Спецификация!B51</f>
        <v>труба FI 25 L342</v>
      </c>
      <c r="B24" s="86">
        <f>Спецификация!J51</f>
        <v>1</v>
      </c>
      <c r="C24" s="86" t="str">
        <f>Спецификация!I51</f>
        <v>шт.</v>
      </c>
      <c r="E24" s="93"/>
    </row>
    <row r="25" spans="1:5">
      <c r="A25" s="56" t="str">
        <f>Спецификация!B52</f>
        <v>труба FI 25 L464</v>
      </c>
      <c r="B25" s="86">
        <f>Спецификация!J52</f>
        <v>1</v>
      </c>
      <c r="C25" s="86" t="str">
        <f>Спецификация!I52</f>
        <v>шт.</v>
      </c>
      <c r="D25" s="95"/>
      <c r="E25" s="93"/>
    </row>
    <row r="26" spans="1:5">
      <c r="A26" s="56" t="str">
        <f>Спецификация!B53</f>
        <v>труба FI 25 L476</v>
      </c>
      <c r="B26" s="86">
        <f>Спецификация!J53</f>
        <v>1</v>
      </c>
      <c r="C26" s="86" t="str">
        <f>Спецификация!I53</f>
        <v>шт.</v>
      </c>
      <c r="E26" s="93"/>
    </row>
    <row r="27" spans="1:5">
      <c r="A27" s="56" t="str">
        <f>Спецификация!B54</f>
        <v>фланец к трубе Fi25</v>
      </c>
      <c r="B27" s="86">
        <f>Спецификация!J54</f>
        <v>10</v>
      </c>
      <c r="C27" s="86" t="str">
        <f>Спецификация!I54</f>
        <v>шт.</v>
      </c>
      <c r="E27" s="93"/>
    </row>
    <row r="28" spans="1:5">
      <c r="A28" s="56" t="str">
        <f>Спецификация!B55</f>
        <v>штанга выдвижная 350мм</v>
      </c>
      <c r="B28" s="86">
        <f>Спецификация!J55</f>
        <v>1</v>
      </c>
      <c r="C28" s="86" t="str">
        <f>Спецификация!I55</f>
        <v>шт.</v>
      </c>
      <c r="E28" s="93"/>
    </row>
    <row r="29" spans="1:5">
      <c r="A29" s="56">
        <f>Спецификация!B56</f>
        <v>0</v>
      </c>
      <c r="B29" s="86">
        <f>Спецификация!J56</f>
        <v>0</v>
      </c>
      <c r="C29" s="86" t="str">
        <f>Спецификация!I56</f>
        <v>шт.</v>
      </c>
      <c r="E29" s="93"/>
    </row>
    <row r="30" spans="1:5">
      <c r="B30" s="14"/>
      <c r="C30" s="14"/>
      <c r="E30" s="93"/>
    </row>
    <row r="31" spans="1:5">
      <c r="C31" s="14"/>
      <c r="E31" s="93"/>
    </row>
    <row r="32" spans="1:5" ht="22.5">
      <c r="A32" s="111" t="s">
        <v>27</v>
      </c>
      <c r="B32" s="111"/>
      <c r="C32" s="111"/>
      <c r="E32" s="93"/>
    </row>
    <row r="33" spans="1:5">
      <c r="A33" s="84" t="s">
        <v>18</v>
      </c>
      <c r="B33" s="85" t="s">
        <v>19</v>
      </c>
      <c r="C33" s="85" t="s">
        <v>20</v>
      </c>
      <c r="E33" s="93"/>
    </row>
    <row r="34" spans="1:5">
      <c r="A34" s="87" t="str">
        <f>Спецификация!B59</f>
        <v>шуруп 3,5*16</v>
      </c>
      <c r="B34" s="86">
        <f>Спецификация!J59</f>
        <v>200</v>
      </c>
      <c r="C34" s="86" t="str">
        <f>Спецификация!I59</f>
        <v>шт.</v>
      </c>
      <c r="D34" s="96"/>
      <c r="E34" s="93"/>
    </row>
    <row r="35" spans="1:5">
      <c r="A35" s="87" t="str">
        <f>Спецификация!B60</f>
        <v>конфирмат 6,3*50</v>
      </c>
      <c r="B35" s="86">
        <f>Спецификация!J60</f>
        <v>280</v>
      </c>
      <c r="C35" s="86" t="str">
        <f>Спецификация!I60</f>
        <v>шт.</v>
      </c>
      <c r="D35" s="96"/>
      <c r="E35" s="93"/>
    </row>
    <row r="36" spans="1:5">
      <c r="A36" s="87" t="str">
        <f>Спецификация!B61</f>
        <v>дюбель забивной 8*60</v>
      </c>
      <c r="B36" s="86">
        <f>Спецификация!J61</f>
        <v>10</v>
      </c>
      <c r="C36" s="86" t="str">
        <f>Спецификация!I61</f>
        <v>шт.</v>
      </c>
      <c r="D36" s="93"/>
      <c r="E36" s="93"/>
    </row>
    <row r="37" spans="1:5">
      <c r="A37" s="87" t="str">
        <f>Спецификация!B62</f>
        <v>шуруп 2,5*16</v>
      </c>
      <c r="B37" s="86">
        <f>Спецификация!J62</f>
        <v>350</v>
      </c>
      <c r="C37" s="86" t="str">
        <f>Спецификация!I62</f>
        <v>шт.</v>
      </c>
      <c r="D37" s="93"/>
      <c r="E37" s="93"/>
    </row>
    <row r="38" spans="1:5">
      <c r="A38" s="87" t="str">
        <f>Спецификация!B63</f>
        <v>растекс 15/16</v>
      </c>
      <c r="B38" s="86">
        <f>Спецификация!J63</f>
        <v>80</v>
      </c>
      <c r="C38" s="86" t="str">
        <f>Спецификация!I63</f>
        <v>шт.</v>
      </c>
      <c r="D38" s="93"/>
      <c r="E38" s="93"/>
    </row>
    <row r="39" spans="1:5">
      <c r="A39" s="87" t="str">
        <f>Спецификация!B64</f>
        <v>болт крепежный</v>
      </c>
      <c r="B39" s="86">
        <f>Спецификация!J64</f>
        <v>80</v>
      </c>
      <c r="C39" s="86" t="str">
        <f>Спецификация!I64</f>
        <v>шт.</v>
      </c>
      <c r="D39" s="93"/>
      <c r="E39" s="93"/>
    </row>
    <row r="40" spans="1:5">
      <c r="A40" s="87">
        <f>Спецификация!B65</f>
        <v>0</v>
      </c>
      <c r="B40" s="86">
        <f>Спецификация!J65</f>
        <v>0</v>
      </c>
      <c r="C40" s="86">
        <f>Спецификация!I65</f>
        <v>0</v>
      </c>
      <c r="D40" s="93"/>
      <c r="E40" s="93"/>
    </row>
    <row r="41" spans="1:5">
      <c r="A41" s="87">
        <f>Спецификация!B66</f>
        <v>0</v>
      </c>
      <c r="B41" s="86">
        <f>Спецификация!J66</f>
        <v>0</v>
      </c>
      <c r="C41" s="86">
        <f>Спецификация!I66</f>
        <v>0</v>
      </c>
      <c r="E41" s="94"/>
    </row>
    <row r="42" spans="1:5">
      <c r="A42" s="87">
        <f>Спецификация!B67</f>
        <v>0</v>
      </c>
      <c r="B42" s="86">
        <f>Спецификация!J67</f>
        <v>0</v>
      </c>
      <c r="C42" s="86">
        <f>Спецификация!I67</f>
        <v>0</v>
      </c>
    </row>
    <row r="43" spans="1:5">
      <c r="A43" s="87">
        <f>Спецификация!B68</f>
        <v>0</v>
      </c>
      <c r="B43" s="86">
        <f>Спецификация!J68</f>
        <v>0</v>
      </c>
      <c r="C43" s="86">
        <f>Спецификация!I68</f>
        <v>0</v>
      </c>
    </row>
    <row r="44" spans="1:5">
      <c r="A44" s="87">
        <f>Спецификация!B69</f>
        <v>0</v>
      </c>
      <c r="B44" s="86">
        <f>Спецификация!J69</f>
        <v>0</v>
      </c>
      <c r="C44" s="86">
        <f>Спецификация!I69</f>
        <v>0</v>
      </c>
      <c r="E44" s="94"/>
    </row>
    <row r="45" spans="1:5">
      <c r="A45" s="87">
        <f>Спецификация!B70</f>
        <v>0</v>
      </c>
      <c r="B45" s="86">
        <f>Спецификация!J70</f>
        <v>0</v>
      </c>
      <c r="C45" s="86">
        <f>Спецификация!I70</f>
        <v>0</v>
      </c>
      <c r="D45" s="17"/>
      <c r="E45" s="17"/>
    </row>
  </sheetData>
  <sheetProtection selectLockedCells="1" selectUnlockedCells="1"/>
  <mergeCells count="8">
    <mergeCell ref="A19:C19"/>
    <mergeCell ref="A32:C32"/>
    <mergeCell ref="B1:C1"/>
    <mergeCell ref="B2:C2"/>
    <mergeCell ref="B3:C3"/>
    <mergeCell ref="B4:C4"/>
    <mergeCell ref="A6:C6"/>
    <mergeCell ref="A12:C12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Q74"/>
  <sheetViews>
    <sheetView view="pageBreakPreview" topLeftCell="A33" zoomScaleNormal="140" zoomScaleSheetLayoutView="100" workbookViewId="0">
      <selection activeCell="I65" sqref="I65:J65"/>
    </sheetView>
  </sheetViews>
  <sheetFormatPr defaultColWidth="11.5703125" defaultRowHeight="12.75"/>
  <cols>
    <col min="1" max="1" width="5.5703125" customWidth="1"/>
    <col min="2" max="2" width="26.7109375" customWidth="1"/>
    <col min="3" max="3" width="6.7109375" customWidth="1"/>
    <col min="4" max="4" width="6.85546875" customWidth="1"/>
    <col min="5" max="5" width="7.140625" customWidth="1"/>
    <col min="6" max="6" width="9.5703125" customWidth="1"/>
    <col min="7" max="8" width="5" customWidth="1"/>
    <col min="9" max="9" width="5.7109375" customWidth="1"/>
    <col min="10" max="10" width="6.7109375" customWidth="1"/>
    <col min="11" max="11" width="22" customWidth="1"/>
    <col min="12" max="12" width="6.140625" customWidth="1"/>
    <col min="13" max="13" width="12.5703125" customWidth="1"/>
    <col min="14" max="14" width="16.5703125" customWidth="1"/>
    <col min="15" max="15" width="14.7109375" customWidth="1"/>
    <col min="16" max="16" width="13.140625" customWidth="1"/>
    <col min="17" max="17" width="14.5703125" customWidth="1"/>
  </cols>
  <sheetData>
    <row r="1" spans="1:17" ht="24.75">
      <c r="A1" s="112" t="s">
        <v>29</v>
      </c>
      <c r="B1" s="112"/>
      <c r="C1" s="112"/>
      <c r="D1" s="112"/>
      <c r="E1" s="112"/>
      <c r="F1" s="112">
        <f>Калькуляция!B1</f>
        <v>0</v>
      </c>
      <c r="G1" s="112"/>
      <c r="H1" s="112"/>
      <c r="I1" s="5"/>
    </row>
    <row r="2" spans="1:17" ht="24.75">
      <c r="A2" s="112"/>
      <c r="B2" s="112"/>
      <c r="C2" s="112"/>
      <c r="D2" s="112"/>
      <c r="E2" s="112"/>
      <c r="F2" s="112"/>
      <c r="G2" s="112"/>
      <c r="H2" s="112"/>
      <c r="I2" s="5"/>
    </row>
    <row r="3" spans="1:17" ht="13.5" thickBot="1">
      <c r="A3" t="s">
        <v>49</v>
      </c>
    </row>
    <row r="4" spans="1:17" ht="15.75" thickBot="1">
      <c r="A4" s="21" t="s">
        <v>50</v>
      </c>
      <c r="B4" s="62" t="s">
        <v>116</v>
      </c>
      <c r="C4" s="21" t="s">
        <v>51</v>
      </c>
      <c r="D4" s="71" t="s">
        <v>114</v>
      </c>
      <c r="E4" s="103"/>
      <c r="F4" s="104"/>
      <c r="G4" s="21" t="s">
        <v>52</v>
      </c>
      <c r="H4" s="116"/>
      <c r="I4" s="117"/>
      <c r="J4" s="118"/>
      <c r="K4" s="22"/>
      <c r="M4" s="69" t="s">
        <v>53</v>
      </c>
      <c r="N4" s="66">
        <f>C9+F9*2+C10+C11*I11+C12+C13*6+F13*6+C14*6+C24+F24+C25+F25+C26+F26+C27+F27+C28*5+C29+C30+C31*4+C32*4+C33*4+F33*4+F34*2</f>
        <v>48554</v>
      </c>
      <c r="O4" s="70">
        <f>N4/1000+N4/1000*0.05</f>
        <v>50.981700000000004</v>
      </c>
    </row>
    <row r="5" spans="1:17" ht="15.75" thickBot="1">
      <c r="A5" s="21" t="s">
        <v>54</v>
      </c>
      <c r="B5" s="71" t="s">
        <v>117</v>
      </c>
      <c r="C5" s="45" t="s">
        <v>55</v>
      </c>
      <c r="D5" s="116"/>
      <c r="E5" s="117"/>
      <c r="F5" s="118"/>
      <c r="G5" s="21" t="s">
        <v>56</v>
      </c>
      <c r="H5" s="116"/>
      <c r="I5" s="117"/>
      <c r="J5" s="118"/>
      <c r="K5" s="22"/>
      <c r="M5" s="69" t="s">
        <v>57</v>
      </c>
      <c r="N5" s="66">
        <f>C9+F11*2+F12+C14*6+C15*2+C24+F24+C25+F25+C26+F26+C27+F27+C28*5+C29+C30+C31*4+C32*4+C33*4+F33*4+C34+C35*2+F35*2+C36+C37</f>
        <v>43296</v>
      </c>
      <c r="O5" s="70">
        <f>N5/1000+N5/1000*0.05</f>
        <v>45.460799999999999</v>
      </c>
    </row>
    <row r="6" spans="1:17" ht="15.75" thickBot="1">
      <c r="M6" s="69" t="s">
        <v>58</v>
      </c>
      <c r="N6" s="66">
        <f>C16*2+F16*2+C17*2+F17*2+C18*2+F18*2+C19*2+F19*2+C38*2*6+F38*2*6+C39*2*6+F39*2*6+C40*2*2+F40*2*2+C41*2*2+F41*2*2</f>
        <v>36404</v>
      </c>
      <c r="O6" s="70">
        <f>N6/1000+N6/1000*0.05</f>
        <v>38.224200000000003</v>
      </c>
    </row>
    <row r="7" spans="1:17" ht="17.25" thickBot="1">
      <c r="A7" s="115" t="s">
        <v>31</v>
      </c>
      <c r="B7" s="115"/>
      <c r="C7" s="115">
        <f>'Сопроводительный лист'!E11</f>
        <v>0</v>
      </c>
      <c r="D7" s="115"/>
      <c r="E7" s="115"/>
      <c r="F7" s="115"/>
      <c r="G7" s="115"/>
      <c r="H7" s="115"/>
      <c r="I7" s="115" t="s">
        <v>33</v>
      </c>
      <c r="J7" s="115"/>
      <c r="K7" s="23">
        <v>1</v>
      </c>
    </row>
    <row r="8" spans="1:17" ht="15.75" thickBot="1">
      <c r="A8" s="24" t="s">
        <v>59</v>
      </c>
      <c r="B8" s="37" t="s">
        <v>35</v>
      </c>
      <c r="C8" s="37" t="s">
        <v>60</v>
      </c>
      <c r="D8" s="37" t="s">
        <v>61</v>
      </c>
      <c r="E8" s="37" t="s">
        <v>62</v>
      </c>
      <c r="F8" s="37" t="s">
        <v>63</v>
      </c>
      <c r="G8" s="37" t="s">
        <v>64</v>
      </c>
      <c r="H8" s="37" t="s">
        <v>65</v>
      </c>
      <c r="I8" s="37" t="s">
        <v>66</v>
      </c>
      <c r="J8" s="37" t="s">
        <v>44</v>
      </c>
      <c r="K8" s="37" t="s">
        <v>67</v>
      </c>
      <c r="M8" s="66" t="s">
        <v>77</v>
      </c>
      <c r="N8" s="67" t="str">
        <f>K9</f>
        <v>ДСП ябл. Локарн.светл</v>
      </c>
      <c r="O8" s="67" t="s">
        <v>74</v>
      </c>
      <c r="P8" s="68" t="s">
        <v>131</v>
      </c>
      <c r="Q8" s="67" t="s">
        <v>129</v>
      </c>
    </row>
    <row r="9" spans="1:17">
      <c r="A9" s="36">
        <v>101</v>
      </c>
      <c r="B9" s="38" t="s">
        <v>115</v>
      </c>
      <c r="C9" s="39">
        <v>1200</v>
      </c>
      <c r="D9" s="34" t="s">
        <v>92</v>
      </c>
      <c r="E9" s="34" t="s">
        <v>113</v>
      </c>
      <c r="F9" s="39">
        <v>500</v>
      </c>
      <c r="G9" s="34" t="s">
        <v>92</v>
      </c>
      <c r="H9" s="34" t="s">
        <v>92</v>
      </c>
      <c r="I9" s="39">
        <v>1</v>
      </c>
      <c r="J9" s="40">
        <v>16</v>
      </c>
      <c r="K9" s="34" t="s">
        <v>118</v>
      </c>
      <c r="M9" s="64"/>
      <c r="N9" s="65">
        <f>C9*F9*I9/1000000</f>
        <v>0.6</v>
      </c>
      <c r="O9" s="64"/>
      <c r="P9" s="64"/>
      <c r="Q9" s="64"/>
    </row>
    <row r="10" spans="1:17">
      <c r="A10" s="36">
        <v>102</v>
      </c>
      <c r="B10" s="38" t="s">
        <v>123</v>
      </c>
      <c r="C10" s="39">
        <v>868</v>
      </c>
      <c r="D10" s="34" t="s">
        <v>92</v>
      </c>
      <c r="E10" s="34"/>
      <c r="F10" s="39">
        <v>100</v>
      </c>
      <c r="G10" s="34"/>
      <c r="H10" s="34"/>
      <c r="I10" s="39">
        <v>1</v>
      </c>
      <c r="J10" s="40">
        <v>16</v>
      </c>
      <c r="K10" s="34" t="s">
        <v>118</v>
      </c>
      <c r="M10" s="64"/>
      <c r="N10" s="65">
        <f t="shared" ref="N10:N15" si="0">C10*F10*I10/1000000</f>
        <v>8.6800000000000002E-2</v>
      </c>
      <c r="O10" s="25"/>
      <c r="P10" s="25"/>
      <c r="Q10" s="25"/>
    </row>
    <row r="11" spans="1:17">
      <c r="A11" s="36">
        <v>103</v>
      </c>
      <c r="B11" s="38" t="s">
        <v>119</v>
      </c>
      <c r="C11" s="39">
        <v>2084</v>
      </c>
      <c r="D11" s="34" t="s">
        <v>92</v>
      </c>
      <c r="E11" s="34"/>
      <c r="F11" s="34">
        <v>484</v>
      </c>
      <c r="G11" s="34" t="s">
        <v>113</v>
      </c>
      <c r="H11" s="34"/>
      <c r="I11" s="39">
        <v>2</v>
      </c>
      <c r="J11" s="40">
        <v>16</v>
      </c>
      <c r="K11" s="34" t="s">
        <v>118</v>
      </c>
      <c r="M11" s="64"/>
      <c r="N11" s="65">
        <f t="shared" si="0"/>
        <v>2.017312</v>
      </c>
      <c r="O11" s="25"/>
      <c r="P11" s="25"/>
      <c r="Q11" s="25"/>
    </row>
    <row r="12" spans="1:17">
      <c r="A12" s="36">
        <v>104</v>
      </c>
      <c r="B12" s="38" t="s">
        <v>120</v>
      </c>
      <c r="C12" s="39">
        <v>2014</v>
      </c>
      <c r="D12" s="34" t="s">
        <v>92</v>
      </c>
      <c r="E12" s="34"/>
      <c r="F12" s="39">
        <v>300</v>
      </c>
      <c r="G12" s="34" t="s">
        <v>113</v>
      </c>
      <c r="H12" s="34"/>
      <c r="I12" s="39">
        <v>1</v>
      </c>
      <c r="J12" s="40">
        <v>16</v>
      </c>
      <c r="K12" s="34" t="s">
        <v>118</v>
      </c>
      <c r="M12" s="64"/>
      <c r="N12" s="65">
        <f t="shared" si="0"/>
        <v>0.60419999999999996</v>
      </c>
      <c r="O12" s="25"/>
      <c r="P12" s="25"/>
      <c r="Q12" s="25"/>
    </row>
    <row r="13" spans="1:17">
      <c r="A13" s="36">
        <v>105</v>
      </c>
      <c r="B13" s="38" t="s">
        <v>109</v>
      </c>
      <c r="C13" s="39">
        <v>300</v>
      </c>
      <c r="D13" s="34" t="s">
        <v>92</v>
      </c>
      <c r="E13" s="34"/>
      <c r="F13" s="39">
        <v>468</v>
      </c>
      <c r="G13" s="34" t="s">
        <v>92</v>
      </c>
      <c r="H13" s="34"/>
      <c r="I13" s="39">
        <v>6</v>
      </c>
      <c r="J13" s="40">
        <v>16</v>
      </c>
      <c r="K13" s="34" t="s">
        <v>118</v>
      </c>
      <c r="M13" s="64"/>
      <c r="N13" s="65">
        <f t="shared" si="0"/>
        <v>0.84240000000000004</v>
      </c>
      <c r="O13" s="25"/>
      <c r="P13" s="25"/>
      <c r="Q13" s="25"/>
    </row>
    <row r="14" spans="1:17">
      <c r="A14" s="36">
        <v>106</v>
      </c>
      <c r="B14" s="38" t="s">
        <v>121</v>
      </c>
      <c r="C14" s="39">
        <v>868</v>
      </c>
      <c r="D14" s="34" t="s">
        <v>92</v>
      </c>
      <c r="E14" s="34" t="s">
        <v>113</v>
      </c>
      <c r="F14" s="39">
        <v>484</v>
      </c>
      <c r="G14" s="34"/>
      <c r="H14" s="34"/>
      <c r="I14" s="39">
        <v>6</v>
      </c>
      <c r="J14" s="40">
        <v>16</v>
      </c>
      <c r="K14" s="34" t="s">
        <v>118</v>
      </c>
      <c r="M14" s="64"/>
      <c r="N14" s="65">
        <f t="shared" si="0"/>
        <v>2.5206719999999998</v>
      </c>
      <c r="O14" s="25"/>
      <c r="P14" s="25"/>
      <c r="Q14" s="25"/>
    </row>
    <row r="15" spans="1:17">
      <c r="A15" s="36">
        <v>107</v>
      </c>
      <c r="B15" s="38" t="s">
        <v>122</v>
      </c>
      <c r="C15" s="39">
        <v>868</v>
      </c>
      <c r="D15" s="34" t="s">
        <v>113</v>
      </c>
      <c r="E15" s="34"/>
      <c r="F15" s="39">
        <v>70</v>
      </c>
      <c r="G15" s="34"/>
      <c r="H15" s="34"/>
      <c r="I15" s="39">
        <v>2</v>
      </c>
      <c r="J15" s="40">
        <v>16</v>
      </c>
      <c r="K15" s="34" t="s">
        <v>118</v>
      </c>
      <c r="M15" s="64"/>
      <c r="N15" s="65">
        <f t="shared" si="0"/>
        <v>0.12152</v>
      </c>
      <c r="O15" s="25"/>
      <c r="P15" s="25"/>
      <c r="Q15" s="25"/>
    </row>
    <row r="16" spans="1:17">
      <c r="A16" s="36">
        <v>108</v>
      </c>
      <c r="B16" s="38" t="s">
        <v>126</v>
      </c>
      <c r="C16" s="39">
        <v>958</v>
      </c>
      <c r="D16" s="34" t="s">
        <v>124</v>
      </c>
      <c r="E16" s="34" t="s">
        <v>124</v>
      </c>
      <c r="F16" s="39">
        <v>539</v>
      </c>
      <c r="G16" s="34" t="s">
        <v>124</v>
      </c>
      <c r="H16" s="34" t="s">
        <v>124</v>
      </c>
      <c r="I16" s="39">
        <v>1</v>
      </c>
      <c r="J16" s="40">
        <v>16</v>
      </c>
      <c r="K16" s="34" t="s">
        <v>125</v>
      </c>
      <c r="M16" s="64"/>
      <c r="N16" s="65"/>
      <c r="O16" s="25"/>
      <c r="P16" s="25">
        <f>C16*F16*I16/1000000</f>
        <v>0.51636199999999999</v>
      </c>
      <c r="Q16" s="25"/>
    </row>
    <row r="17" spans="1:17">
      <c r="A17" s="36">
        <v>109</v>
      </c>
      <c r="B17" s="38" t="s">
        <v>127</v>
      </c>
      <c r="C17" s="39">
        <v>640</v>
      </c>
      <c r="D17" s="34" t="s">
        <v>124</v>
      </c>
      <c r="E17" s="34" t="s">
        <v>124</v>
      </c>
      <c r="F17" s="39">
        <v>539</v>
      </c>
      <c r="G17" s="34" t="s">
        <v>124</v>
      </c>
      <c r="H17" s="34" t="s">
        <v>124</v>
      </c>
      <c r="I17" s="39">
        <v>1</v>
      </c>
      <c r="J17" s="40">
        <v>16</v>
      </c>
      <c r="K17" s="34" t="s">
        <v>125</v>
      </c>
      <c r="M17" s="64"/>
      <c r="N17" s="65"/>
      <c r="O17" s="25"/>
      <c r="P17" s="25">
        <f>C17*F17*I17/1000000</f>
        <v>0.34495999999999999</v>
      </c>
      <c r="Q17" s="25"/>
    </row>
    <row r="18" spans="1:17">
      <c r="A18" s="36">
        <v>110</v>
      </c>
      <c r="B18" s="38" t="s">
        <v>128</v>
      </c>
      <c r="C18" s="39">
        <v>958</v>
      </c>
      <c r="D18" s="34" t="s">
        <v>124</v>
      </c>
      <c r="E18" s="34" t="s">
        <v>124</v>
      </c>
      <c r="F18" s="39">
        <v>444</v>
      </c>
      <c r="G18" s="34" t="s">
        <v>124</v>
      </c>
      <c r="H18" s="34" t="s">
        <v>124</v>
      </c>
      <c r="I18" s="39">
        <v>1</v>
      </c>
      <c r="J18" s="40">
        <v>16</v>
      </c>
      <c r="K18" s="34" t="s">
        <v>129</v>
      </c>
      <c r="M18" s="64"/>
      <c r="N18" s="65"/>
      <c r="O18" s="25"/>
      <c r="P18" s="25"/>
      <c r="Q18" s="25">
        <f>C18*F18*I18/1000000</f>
        <v>0.42535200000000001</v>
      </c>
    </row>
    <row r="19" spans="1:17">
      <c r="A19" s="36">
        <v>111</v>
      </c>
      <c r="B19" s="38" t="s">
        <v>130</v>
      </c>
      <c r="C19" s="39">
        <v>640</v>
      </c>
      <c r="D19" s="34" t="s">
        <v>124</v>
      </c>
      <c r="E19" s="34" t="s">
        <v>124</v>
      </c>
      <c r="F19" s="39">
        <v>444</v>
      </c>
      <c r="G19" s="34" t="s">
        <v>124</v>
      </c>
      <c r="H19" s="34" t="s">
        <v>124</v>
      </c>
      <c r="I19" s="39">
        <v>1</v>
      </c>
      <c r="J19" s="40">
        <v>16</v>
      </c>
      <c r="K19" s="34" t="s">
        <v>129</v>
      </c>
      <c r="M19" s="64"/>
      <c r="N19" s="65"/>
      <c r="O19" s="25"/>
      <c r="P19" s="25"/>
      <c r="Q19" s="25">
        <f>C19*F19*I19/1000000</f>
        <v>0.28416000000000002</v>
      </c>
    </row>
    <row r="20" spans="1:17">
      <c r="A20" s="36">
        <v>112</v>
      </c>
      <c r="B20" s="38" t="s">
        <v>120</v>
      </c>
      <c r="C20" s="39">
        <v>2028</v>
      </c>
      <c r="D20" s="34"/>
      <c r="E20" s="34"/>
      <c r="F20" s="39">
        <v>898</v>
      </c>
      <c r="G20" s="34"/>
      <c r="H20" s="34"/>
      <c r="I20" s="39">
        <v>1</v>
      </c>
      <c r="J20" s="40">
        <v>3</v>
      </c>
      <c r="K20" s="34" t="s">
        <v>74</v>
      </c>
      <c r="M20" s="64"/>
      <c r="N20" s="65"/>
      <c r="O20" s="25">
        <f>C20*F20*I20/1000000</f>
        <v>1.8211440000000001</v>
      </c>
      <c r="P20" s="25"/>
      <c r="Q20" s="25"/>
    </row>
    <row r="21" spans="1:17">
      <c r="A21" s="36"/>
      <c r="B21" s="38"/>
      <c r="C21" s="39"/>
      <c r="D21" s="34"/>
      <c r="E21" s="34"/>
      <c r="F21" s="39"/>
      <c r="G21" s="34"/>
      <c r="H21" s="34"/>
      <c r="I21" s="39"/>
      <c r="J21" s="40"/>
      <c r="K21" s="34"/>
      <c r="M21" s="25"/>
      <c r="N21" s="65"/>
      <c r="O21" s="25"/>
      <c r="P21" s="25"/>
      <c r="Q21" s="25"/>
    </row>
    <row r="22" spans="1:17" ht="16.5">
      <c r="A22" s="115" t="s">
        <v>31</v>
      </c>
      <c r="B22" s="115"/>
      <c r="C22" s="115" t="s">
        <v>132</v>
      </c>
      <c r="D22" s="115"/>
      <c r="E22" s="115"/>
      <c r="F22" s="115"/>
      <c r="G22" s="115"/>
      <c r="H22" s="115"/>
      <c r="I22" s="115" t="s">
        <v>33</v>
      </c>
      <c r="J22" s="115"/>
      <c r="K22" s="105">
        <v>1</v>
      </c>
      <c r="M22" s="25"/>
      <c r="N22" s="25"/>
      <c r="O22" s="25"/>
      <c r="P22" s="25"/>
      <c r="Q22" s="25"/>
    </row>
    <row r="23" spans="1:17">
      <c r="A23" s="24" t="s">
        <v>59</v>
      </c>
      <c r="B23" s="37" t="s">
        <v>35</v>
      </c>
      <c r="C23" s="37" t="s">
        <v>60</v>
      </c>
      <c r="D23" s="37" t="s">
        <v>61</v>
      </c>
      <c r="E23" s="37" t="s">
        <v>62</v>
      </c>
      <c r="F23" s="37" t="s">
        <v>63</v>
      </c>
      <c r="G23" s="37" t="s">
        <v>64</v>
      </c>
      <c r="H23" s="37" t="s">
        <v>65</v>
      </c>
      <c r="I23" s="37" t="s">
        <v>66</v>
      </c>
      <c r="J23" s="37" t="s">
        <v>44</v>
      </c>
      <c r="K23" s="37" t="s">
        <v>67</v>
      </c>
      <c r="M23" s="25"/>
      <c r="N23" s="25"/>
      <c r="O23" s="25"/>
      <c r="P23" s="25"/>
      <c r="Q23" s="25"/>
    </row>
    <row r="24" spans="1:17">
      <c r="A24" s="79">
        <v>201</v>
      </c>
      <c r="B24" s="38" t="s">
        <v>133</v>
      </c>
      <c r="C24" s="39">
        <v>1392</v>
      </c>
      <c r="D24" s="34" t="s">
        <v>92</v>
      </c>
      <c r="E24" s="34" t="s">
        <v>113</v>
      </c>
      <c r="F24" s="39">
        <v>400</v>
      </c>
      <c r="G24" s="34" t="s">
        <v>92</v>
      </c>
      <c r="H24" s="34" t="s">
        <v>113</v>
      </c>
      <c r="I24" s="39">
        <v>1</v>
      </c>
      <c r="J24" s="40">
        <v>16</v>
      </c>
      <c r="K24" s="34" t="s">
        <v>118</v>
      </c>
      <c r="M24" s="25"/>
      <c r="N24" s="25">
        <f>C24*F24*I24/1000000</f>
        <v>0.55679999999999996</v>
      </c>
      <c r="O24" s="25"/>
      <c r="P24" s="25"/>
      <c r="Q24" s="25"/>
    </row>
    <row r="25" spans="1:17">
      <c r="A25" s="79">
        <v>202</v>
      </c>
      <c r="B25" s="38" t="s">
        <v>135</v>
      </c>
      <c r="C25" s="39">
        <v>1328</v>
      </c>
      <c r="D25" s="34" t="s">
        <v>92</v>
      </c>
      <c r="E25" s="34" t="s">
        <v>113</v>
      </c>
      <c r="F25" s="39">
        <v>400</v>
      </c>
      <c r="G25" s="34" t="s">
        <v>92</v>
      </c>
      <c r="H25" s="34" t="s">
        <v>113</v>
      </c>
      <c r="I25" s="39">
        <v>1</v>
      </c>
      <c r="J25" s="40">
        <v>16</v>
      </c>
      <c r="K25" s="34" t="s">
        <v>118</v>
      </c>
      <c r="M25" s="25"/>
      <c r="N25" s="25">
        <f t="shared" ref="N25:N37" si="1">C25*F25*I25/1000000</f>
        <v>0.53120000000000001</v>
      </c>
      <c r="O25" s="25"/>
      <c r="P25" s="25"/>
      <c r="Q25" s="25"/>
    </row>
    <row r="26" spans="1:17">
      <c r="A26" s="79">
        <v>203</v>
      </c>
      <c r="B26" s="38" t="s">
        <v>134</v>
      </c>
      <c r="C26" s="39">
        <v>1392</v>
      </c>
      <c r="D26" s="34" t="s">
        <v>92</v>
      </c>
      <c r="E26" s="34" t="s">
        <v>113</v>
      </c>
      <c r="F26" s="39">
        <v>384</v>
      </c>
      <c r="G26" s="34" t="s">
        <v>92</v>
      </c>
      <c r="H26" s="34" t="s">
        <v>113</v>
      </c>
      <c r="I26" s="39">
        <v>1</v>
      </c>
      <c r="J26" s="40">
        <v>16</v>
      </c>
      <c r="K26" s="34" t="s">
        <v>118</v>
      </c>
      <c r="M26" s="25"/>
      <c r="N26" s="25">
        <f t="shared" si="1"/>
        <v>0.534528</v>
      </c>
      <c r="O26" s="25"/>
      <c r="P26" s="25"/>
      <c r="Q26" s="25"/>
    </row>
    <row r="27" spans="1:17">
      <c r="A27" s="79">
        <v>204</v>
      </c>
      <c r="B27" s="38" t="s">
        <v>136</v>
      </c>
      <c r="C27" s="39">
        <v>1328</v>
      </c>
      <c r="D27" s="34" t="s">
        <v>92</v>
      </c>
      <c r="E27" s="34" t="s">
        <v>113</v>
      </c>
      <c r="F27" s="39">
        <v>384</v>
      </c>
      <c r="G27" s="34" t="s">
        <v>92</v>
      </c>
      <c r="H27" s="34" t="s">
        <v>113</v>
      </c>
      <c r="I27" s="39">
        <v>1</v>
      </c>
      <c r="J27" s="40">
        <v>16</v>
      </c>
      <c r="K27" s="34" t="s">
        <v>118</v>
      </c>
      <c r="M27" s="25"/>
      <c r="N27" s="25">
        <f t="shared" si="1"/>
        <v>0.50995199999999996</v>
      </c>
      <c r="O27" s="25"/>
      <c r="P27" s="25"/>
      <c r="Q27" s="25"/>
    </row>
    <row r="28" spans="1:17">
      <c r="A28" s="79">
        <v>205</v>
      </c>
      <c r="B28" s="38" t="s">
        <v>137</v>
      </c>
      <c r="C28" s="39">
        <v>1998</v>
      </c>
      <c r="D28" s="34" t="s">
        <v>92</v>
      </c>
      <c r="E28" s="34" t="s">
        <v>113</v>
      </c>
      <c r="F28" s="39">
        <v>384</v>
      </c>
      <c r="G28" s="34"/>
      <c r="H28" s="34"/>
      <c r="I28" s="39">
        <v>5</v>
      </c>
      <c r="J28" s="40">
        <v>16</v>
      </c>
      <c r="K28" s="34" t="s">
        <v>118</v>
      </c>
      <c r="M28" s="25"/>
      <c r="N28" s="25">
        <f t="shared" si="1"/>
        <v>3.83616</v>
      </c>
      <c r="O28" s="25"/>
      <c r="P28" s="25"/>
      <c r="Q28" s="25"/>
    </row>
    <row r="29" spans="1:17">
      <c r="A29" s="79">
        <v>206</v>
      </c>
      <c r="B29" s="38" t="s">
        <v>138</v>
      </c>
      <c r="C29" s="39">
        <v>1998</v>
      </c>
      <c r="D29" s="34" t="s">
        <v>92</v>
      </c>
      <c r="E29" s="34" t="s">
        <v>113</v>
      </c>
      <c r="F29" s="39">
        <v>528</v>
      </c>
      <c r="G29" s="34"/>
      <c r="H29" s="34"/>
      <c r="I29" s="39">
        <v>1</v>
      </c>
      <c r="J29" s="40">
        <v>16</v>
      </c>
      <c r="K29" s="34" t="s">
        <v>118</v>
      </c>
      <c r="M29" s="25"/>
      <c r="N29" s="25">
        <f t="shared" si="1"/>
        <v>1.0549440000000001</v>
      </c>
      <c r="O29" s="25"/>
      <c r="P29" s="25"/>
      <c r="Q29" s="25"/>
    </row>
    <row r="30" spans="1:17">
      <c r="A30" s="79">
        <v>207</v>
      </c>
      <c r="B30" s="38" t="s">
        <v>139</v>
      </c>
      <c r="C30" s="39">
        <v>528</v>
      </c>
      <c r="D30" s="34" t="s">
        <v>92</v>
      </c>
      <c r="E30" s="34" t="s">
        <v>113</v>
      </c>
      <c r="F30" s="39">
        <v>384</v>
      </c>
      <c r="G30" s="34"/>
      <c r="H30" s="34"/>
      <c r="I30" s="39">
        <v>1</v>
      </c>
      <c r="J30" s="40">
        <v>16</v>
      </c>
      <c r="K30" s="34" t="s">
        <v>118</v>
      </c>
      <c r="M30" s="25"/>
      <c r="N30" s="25">
        <f t="shared" si="1"/>
        <v>0.20275199999999999</v>
      </c>
      <c r="O30" s="25"/>
      <c r="P30" s="25"/>
      <c r="Q30" s="25"/>
    </row>
    <row r="31" spans="1:17">
      <c r="A31" s="79">
        <v>208</v>
      </c>
      <c r="B31" s="38" t="s">
        <v>139</v>
      </c>
      <c r="C31" s="39">
        <v>776</v>
      </c>
      <c r="D31" s="34" t="s">
        <v>92</v>
      </c>
      <c r="E31" s="34" t="s">
        <v>113</v>
      </c>
      <c r="F31" s="39">
        <v>384</v>
      </c>
      <c r="G31" s="34"/>
      <c r="H31" s="34"/>
      <c r="I31" s="39">
        <v>4</v>
      </c>
      <c r="J31" s="40">
        <v>16</v>
      </c>
      <c r="K31" s="34" t="s">
        <v>118</v>
      </c>
      <c r="M31" s="25"/>
      <c r="N31" s="25">
        <f t="shared" si="1"/>
        <v>1.1919360000000001</v>
      </c>
      <c r="O31" s="25"/>
      <c r="P31" s="25"/>
      <c r="Q31" s="25"/>
    </row>
    <row r="32" spans="1:17">
      <c r="A32" s="79">
        <v>209</v>
      </c>
      <c r="B32" s="38" t="s">
        <v>139</v>
      </c>
      <c r="C32" s="39">
        <v>768</v>
      </c>
      <c r="D32" s="34" t="s">
        <v>92</v>
      </c>
      <c r="E32" s="34" t="s">
        <v>113</v>
      </c>
      <c r="F32" s="39">
        <v>384</v>
      </c>
      <c r="G32" s="34"/>
      <c r="H32" s="34"/>
      <c r="I32" s="39">
        <v>4</v>
      </c>
      <c r="J32" s="40">
        <v>16</v>
      </c>
      <c r="K32" s="34" t="s">
        <v>118</v>
      </c>
      <c r="M32" s="25"/>
      <c r="N32" s="25">
        <f t="shared" si="1"/>
        <v>1.179648</v>
      </c>
      <c r="O32" s="25"/>
      <c r="P32" s="25"/>
      <c r="Q32" s="25"/>
    </row>
    <row r="33" spans="1:17">
      <c r="A33" s="79">
        <v>210</v>
      </c>
      <c r="B33" s="38" t="s">
        <v>109</v>
      </c>
      <c r="C33" s="39">
        <v>528</v>
      </c>
      <c r="D33" s="34" t="s">
        <v>92</v>
      </c>
      <c r="E33" s="34" t="s">
        <v>113</v>
      </c>
      <c r="F33" s="39">
        <v>384</v>
      </c>
      <c r="G33" s="34" t="s">
        <v>92</v>
      </c>
      <c r="H33" s="34" t="s">
        <v>113</v>
      </c>
      <c r="I33" s="39">
        <v>4</v>
      </c>
      <c r="J33" s="40">
        <v>16</v>
      </c>
      <c r="K33" s="34" t="s">
        <v>118</v>
      </c>
      <c r="M33" s="25"/>
      <c r="N33" s="25">
        <f t="shared" si="1"/>
        <v>0.81100799999999995</v>
      </c>
      <c r="O33" s="25"/>
      <c r="P33" s="25"/>
      <c r="Q33" s="25"/>
    </row>
    <row r="34" spans="1:17">
      <c r="A34" s="79">
        <v>211</v>
      </c>
      <c r="B34" s="38" t="s">
        <v>122</v>
      </c>
      <c r="C34" s="39">
        <v>2152</v>
      </c>
      <c r="D34" s="34" t="s">
        <v>113</v>
      </c>
      <c r="E34" s="34"/>
      <c r="F34" s="39">
        <v>70</v>
      </c>
      <c r="G34" s="34" t="s">
        <v>92</v>
      </c>
      <c r="H34" s="34" t="s">
        <v>92</v>
      </c>
      <c r="I34" s="39">
        <v>1</v>
      </c>
      <c r="J34" s="40">
        <v>16</v>
      </c>
      <c r="K34" s="34" t="s">
        <v>118</v>
      </c>
      <c r="M34" s="25"/>
      <c r="N34" s="25">
        <f t="shared" si="1"/>
        <v>0.15064</v>
      </c>
      <c r="O34" s="25"/>
      <c r="P34" s="25"/>
      <c r="Q34" s="25"/>
    </row>
    <row r="35" spans="1:17">
      <c r="A35" s="79">
        <v>212</v>
      </c>
      <c r="B35" s="38" t="s">
        <v>122</v>
      </c>
      <c r="C35" s="39">
        <v>350</v>
      </c>
      <c r="D35" s="34" t="s">
        <v>113</v>
      </c>
      <c r="E35" s="34"/>
      <c r="F35" s="39">
        <v>70</v>
      </c>
      <c r="G35" s="34" t="s">
        <v>113</v>
      </c>
      <c r="H35" s="34"/>
      <c r="I35" s="39">
        <v>2</v>
      </c>
      <c r="J35" s="40">
        <v>16</v>
      </c>
      <c r="K35" s="34" t="s">
        <v>118</v>
      </c>
      <c r="M35" s="25"/>
      <c r="N35" s="25">
        <f t="shared" si="1"/>
        <v>4.9000000000000002E-2</v>
      </c>
      <c r="O35" s="25"/>
      <c r="P35" s="25"/>
      <c r="Q35" s="25"/>
    </row>
    <row r="36" spans="1:17">
      <c r="A36" s="79">
        <v>213</v>
      </c>
      <c r="B36" s="38" t="s">
        <v>123</v>
      </c>
      <c r="C36" s="39">
        <v>776</v>
      </c>
      <c r="D36" s="34" t="s">
        <v>113</v>
      </c>
      <c r="E36" s="34"/>
      <c r="F36" s="39">
        <v>100</v>
      </c>
      <c r="G36" s="34"/>
      <c r="H36" s="34"/>
      <c r="I36" s="39">
        <v>1</v>
      </c>
      <c r="J36" s="40">
        <v>16</v>
      </c>
      <c r="K36" s="34" t="s">
        <v>118</v>
      </c>
      <c r="M36" s="25"/>
      <c r="N36" s="25">
        <f t="shared" si="1"/>
        <v>7.7600000000000002E-2</v>
      </c>
      <c r="O36" s="25"/>
      <c r="P36" s="25"/>
      <c r="Q36" s="25"/>
    </row>
    <row r="37" spans="1:17">
      <c r="A37" s="79">
        <v>214</v>
      </c>
      <c r="B37" s="38" t="s">
        <v>123</v>
      </c>
      <c r="C37" s="39">
        <v>768</v>
      </c>
      <c r="D37" s="34" t="s">
        <v>113</v>
      </c>
      <c r="E37" s="34"/>
      <c r="F37" s="39">
        <v>100</v>
      </c>
      <c r="G37" s="34"/>
      <c r="H37" s="34"/>
      <c r="I37" s="39">
        <v>1</v>
      </c>
      <c r="J37" s="39">
        <v>16</v>
      </c>
      <c r="K37" s="34" t="s">
        <v>118</v>
      </c>
      <c r="M37" s="25"/>
      <c r="N37" s="25">
        <f t="shared" si="1"/>
        <v>7.6799999999999993E-2</v>
      </c>
      <c r="O37" s="25"/>
      <c r="P37" s="25"/>
      <c r="Q37" s="25"/>
    </row>
    <row r="38" spans="1:17">
      <c r="A38" s="79">
        <v>215</v>
      </c>
      <c r="B38" s="38" t="s">
        <v>140</v>
      </c>
      <c r="C38" s="39">
        <v>342</v>
      </c>
      <c r="D38" s="34" t="s">
        <v>124</v>
      </c>
      <c r="E38" s="34" t="s">
        <v>124</v>
      </c>
      <c r="F38" s="39">
        <v>387</v>
      </c>
      <c r="G38" s="34" t="s">
        <v>124</v>
      </c>
      <c r="H38" s="34" t="s">
        <v>124</v>
      </c>
      <c r="I38" s="39">
        <v>6</v>
      </c>
      <c r="J38" s="39">
        <v>16</v>
      </c>
      <c r="K38" s="34" t="s">
        <v>125</v>
      </c>
      <c r="M38" s="25"/>
      <c r="N38" s="25"/>
      <c r="O38" s="25"/>
      <c r="P38" s="25">
        <f>C38*F38*I38/1000000</f>
        <v>0.79412400000000005</v>
      </c>
      <c r="Q38" s="25"/>
    </row>
    <row r="39" spans="1:17">
      <c r="A39" s="79">
        <v>216</v>
      </c>
      <c r="B39" s="38" t="s">
        <v>141</v>
      </c>
      <c r="C39" s="39">
        <v>342</v>
      </c>
      <c r="D39" s="34" t="s">
        <v>124</v>
      </c>
      <c r="E39" s="34" t="s">
        <v>124</v>
      </c>
      <c r="F39" s="39">
        <v>481</v>
      </c>
      <c r="G39" s="34" t="s">
        <v>124</v>
      </c>
      <c r="H39" s="34" t="s">
        <v>124</v>
      </c>
      <c r="I39" s="39">
        <v>6</v>
      </c>
      <c r="J39" s="39">
        <v>16</v>
      </c>
      <c r="K39" s="34" t="s">
        <v>129</v>
      </c>
      <c r="M39" s="25"/>
      <c r="N39" s="25"/>
      <c r="O39" s="25"/>
      <c r="P39" s="25"/>
      <c r="Q39" s="25">
        <f>C39*F39*I39/1000000</f>
        <v>0.987012</v>
      </c>
    </row>
    <row r="40" spans="1:17">
      <c r="A40" s="79">
        <v>217</v>
      </c>
      <c r="B40" s="38" t="s">
        <v>142</v>
      </c>
      <c r="C40" s="39">
        <v>492</v>
      </c>
      <c r="D40" s="34" t="s">
        <v>124</v>
      </c>
      <c r="E40" s="34" t="s">
        <v>124</v>
      </c>
      <c r="F40" s="39">
        <v>389</v>
      </c>
      <c r="G40" s="34" t="s">
        <v>124</v>
      </c>
      <c r="H40" s="34" t="s">
        <v>124</v>
      </c>
      <c r="I40" s="39">
        <v>2</v>
      </c>
      <c r="J40" s="39">
        <v>16</v>
      </c>
      <c r="K40" s="34" t="s">
        <v>125</v>
      </c>
      <c r="M40" s="25"/>
      <c r="N40" s="25"/>
      <c r="O40" s="25"/>
      <c r="P40" s="25">
        <f t="shared" ref="P40" si="2">C40*F40*I40/1000000</f>
        <v>0.38277600000000001</v>
      </c>
      <c r="Q40" s="25"/>
    </row>
    <row r="41" spans="1:17">
      <c r="A41" s="79">
        <v>218</v>
      </c>
      <c r="B41" s="38" t="s">
        <v>143</v>
      </c>
      <c r="C41" s="39">
        <v>492</v>
      </c>
      <c r="D41" s="34" t="s">
        <v>124</v>
      </c>
      <c r="E41" s="34" t="s">
        <v>124</v>
      </c>
      <c r="F41" s="39">
        <v>491</v>
      </c>
      <c r="G41" s="34" t="s">
        <v>124</v>
      </c>
      <c r="H41" s="34" t="s">
        <v>124</v>
      </c>
      <c r="I41" s="39">
        <v>2</v>
      </c>
      <c r="J41" s="39">
        <v>16</v>
      </c>
      <c r="K41" s="34" t="s">
        <v>129</v>
      </c>
      <c r="M41" s="25"/>
      <c r="N41" s="25"/>
      <c r="O41" s="25"/>
      <c r="P41" s="25"/>
      <c r="Q41" s="25">
        <f t="shared" ref="Q41" si="3">C41*F41*I41/1000000</f>
        <v>0.48314400000000002</v>
      </c>
    </row>
    <row r="42" spans="1:17">
      <c r="A42" s="79">
        <v>219</v>
      </c>
      <c r="B42" s="38" t="s">
        <v>120</v>
      </c>
      <c r="C42" s="39">
        <v>2026</v>
      </c>
      <c r="D42" s="34"/>
      <c r="E42" s="34"/>
      <c r="F42" s="39">
        <v>1388</v>
      </c>
      <c r="G42" s="34"/>
      <c r="H42" s="34"/>
      <c r="I42" s="39">
        <v>1</v>
      </c>
      <c r="J42" s="39">
        <v>3</v>
      </c>
      <c r="K42" s="34" t="s">
        <v>74</v>
      </c>
      <c r="M42" s="25"/>
      <c r="N42" s="25"/>
      <c r="O42" s="25">
        <f>C42*F42/1000000</f>
        <v>2.8120880000000001</v>
      </c>
      <c r="P42" s="25"/>
      <c r="Q42" s="25"/>
    </row>
    <row r="43" spans="1:17">
      <c r="A43" s="79">
        <v>220</v>
      </c>
      <c r="B43" s="38" t="s">
        <v>120</v>
      </c>
      <c r="C43" s="39">
        <v>2026</v>
      </c>
      <c r="D43" s="34"/>
      <c r="E43" s="34"/>
      <c r="F43" s="39">
        <v>796</v>
      </c>
      <c r="G43" s="34"/>
      <c r="H43" s="34"/>
      <c r="I43" s="39">
        <v>1</v>
      </c>
      <c r="J43" s="39">
        <v>3</v>
      </c>
      <c r="K43" s="34" t="s">
        <v>74</v>
      </c>
      <c r="M43" s="25"/>
      <c r="N43" s="25"/>
      <c r="O43" s="25">
        <f>C43*F43/1000000</f>
        <v>1.6126959999999999</v>
      </c>
      <c r="P43" s="25"/>
      <c r="Q43" s="25"/>
    </row>
    <row r="44" spans="1:17" ht="13.5" thickBot="1">
      <c r="A44" s="26"/>
      <c r="B44" s="27"/>
      <c r="C44" s="28"/>
      <c r="D44" s="28"/>
      <c r="E44" s="28"/>
      <c r="F44" s="28"/>
      <c r="G44" s="28"/>
      <c r="H44" s="28"/>
      <c r="I44" s="28"/>
      <c r="J44" s="28"/>
      <c r="K44" s="28"/>
      <c r="M44" s="25"/>
      <c r="N44" s="25"/>
      <c r="O44" s="25"/>
      <c r="P44" s="29"/>
      <c r="Q44" s="29"/>
    </row>
    <row r="45" spans="1:17" ht="16.5" thickBot="1">
      <c r="B45" s="78" t="s">
        <v>68</v>
      </c>
      <c r="C45" s="30"/>
      <c r="D45" s="30"/>
      <c r="E45" s="30"/>
      <c r="F45" s="30"/>
      <c r="G45" s="30"/>
      <c r="H45" s="30"/>
      <c r="I45" s="31"/>
      <c r="J45" s="31"/>
    </row>
    <row r="46" spans="1:17" ht="16.5" thickBot="1">
      <c r="B46" s="77"/>
      <c r="C46" s="41"/>
      <c r="D46" s="41"/>
      <c r="E46" s="41"/>
      <c r="F46" s="41"/>
      <c r="G46" s="41"/>
      <c r="H46" s="41"/>
    </row>
    <row r="47" spans="1:17" ht="16.5" thickBot="1">
      <c r="A47" s="83" t="s">
        <v>79</v>
      </c>
      <c r="B47" s="124" t="s">
        <v>72</v>
      </c>
      <c r="C47" s="125"/>
      <c r="D47" s="125"/>
      <c r="E47" s="125"/>
      <c r="F47" s="125"/>
      <c r="G47" s="125"/>
      <c r="H47" s="125"/>
      <c r="I47" s="75" t="s">
        <v>69</v>
      </c>
      <c r="J47" s="76" t="s">
        <v>37</v>
      </c>
      <c r="M47" s="56">
        <f>SUM(M9:M46)</f>
        <v>0</v>
      </c>
      <c r="N47" s="57">
        <f>SUM(N9:N46)</f>
        <v>17.555872000000001</v>
      </c>
      <c r="O47" s="57">
        <f>SUM(O9:O44)</f>
        <v>6.2459280000000001</v>
      </c>
      <c r="P47" s="58">
        <f>SUM(P9:P44)</f>
        <v>2.0382220000000002</v>
      </c>
      <c r="Q47" s="58">
        <f>SUM(Q9:Q44)</f>
        <v>2.1796680000000004</v>
      </c>
    </row>
    <row r="48" spans="1:17" ht="15.75" thickBot="1">
      <c r="A48" s="74">
        <v>1</v>
      </c>
      <c r="B48" s="129" t="s">
        <v>144</v>
      </c>
      <c r="C48" s="130"/>
      <c r="D48" s="130"/>
      <c r="E48" s="130"/>
      <c r="F48" s="130"/>
      <c r="G48" s="130"/>
      <c r="H48" s="130"/>
      <c r="I48" s="73" t="s">
        <v>26</v>
      </c>
      <c r="J48" s="74">
        <v>6</v>
      </c>
      <c r="M48" s="59" t="str">
        <f>M8</f>
        <v>МДФ 16мм</v>
      </c>
      <c r="N48" s="60" t="str">
        <f>N8</f>
        <v>ДСП ябл. Локарн.светл</v>
      </c>
      <c r="O48" s="60" t="str">
        <f>O8</f>
        <v>ДВП белое</v>
      </c>
      <c r="P48" s="61" t="str">
        <f>P8</f>
        <v>ДСП крем</v>
      </c>
      <c r="Q48" s="60" t="str">
        <f>Q8</f>
        <v>ДСП оливковый</v>
      </c>
    </row>
    <row r="49" spans="1:17" ht="19.5" customHeight="1" thickBot="1">
      <c r="A49" s="34">
        <v>2</v>
      </c>
      <c r="B49" s="126" t="s">
        <v>73</v>
      </c>
      <c r="C49" s="127"/>
      <c r="D49" s="127"/>
      <c r="E49" s="127"/>
      <c r="F49" s="127"/>
      <c r="G49" s="127"/>
      <c r="H49" s="128"/>
      <c r="I49" s="47" t="s">
        <v>26</v>
      </c>
      <c r="J49" s="34">
        <v>42</v>
      </c>
      <c r="M49" s="62">
        <f>M47*1.1</f>
        <v>0</v>
      </c>
      <c r="N49" s="63">
        <f>N47*1.1</f>
        <v>19.311459200000002</v>
      </c>
      <c r="O49" s="63">
        <f>O47*1.1</f>
        <v>6.8705208000000004</v>
      </c>
      <c r="P49" s="63">
        <f>P47*1.1</f>
        <v>2.2420442000000005</v>
      </c>
      <c r="Q49" s="62">
        <f>Q47*1.1</f>
        <v>2.3976348000000005</v>
      </c>
    </row>
    <row r="50" spans="1:17" ht="15">
      <c r="A50" s="34">
        <v>3</v>
      </c>
      <c r="B50" s="123" t="s">
        <v>145</v>
      </c>
      <c r="C50" s="123"/>
      <c r="D50" s="123"/>
      <c r="E50" s="123"/>
      <c r="F50" s="123"/>
      <c r="G50" s="123"/>
      <c r="H50" s="123"/>
      <c r="I50" s="47" t="s">
        <v>26</v>
      </c>
      <c r="J50" s="34">
        <v>2</v>
      </c>
    </row>
    <row r="51" spans="1:17" ht="15">
      <c r="A51" s="34">
        <v>4</v>
      </c>
      <c r="B51" s="123" t="s">
        <v>146</v>
      </c>
      <c r="C51" s="123"/>
      <c r="D51" s="123"/>
      <c r="E51" s="123"/>
      <c r="F51" s="123"/>
      <c r="G51" s="123"/>
      <c r="H51" s="123"/>
      <c r="I51" s="47" t="s">
        <v>26</v>
      </c>
      <c r="J51" s="47">
        <v>1</v>
      </c>
    </row>
    <row r="52" spans="1:17" ht="15">
      <c r="A52" s="34">
        <v>5</v>
      </c>
      <c r="B52" s="123" t="s">
        <v>147</v>
      </c>
      <c r="C52" s="123"/>
      <c r="D52" s="123"/>
      <c r="E52" s="123"/>
      <c r="F52" s="123"/>
      <c r="G52" s="123"/>
      <c r="H52" s="123"/>
      <c r="I52" s="47" t="s">
        <v>26</v>
      </c>
      <c r="J52" s="47">
        <v>1</v>
      </c>
    </row>
    <row r="53" spans="1:17" ht="15">
      <c r="A53" s="34">
        <v>6</v>
      </c>
      <c r="B53" s="123" t="s">
        <v>148</v>
      </c>
      <c r="C53" s="123"/>
      <c r="D53" s="123"/>
      <c r="E53" s="123"/>
      <c r="F53" s="123"/>
      <c r="G53" s="123"/>
      <c r="H53" s="123"/>
      <c r="I53" s="47" t="s">
        <v>26</v>
      </c>
      <c r="J53" s="47">
        <v>1</v>
      </c>
    </row>
    <row r="54" spans="1:17" ht="15">
      <c r="A54" s="34">
        <v>7</v>
      </c>
      <c r="B54" s="138" t="s">
        <v>149</v>
      </c>
      <c r="C54" s="119"/>
      <c r="D54" s="119"/>
      <c r="E54" s="119"/>
      <c r="F54" s="119"/>
      <c r="G54" s="119"/>
      <c r="H54" s="120"/>
      <c r="I54" s="47" t="s">
        <v>26</v>
      </c>
      <c r="J54" s="47">
        <v>10</v>
      </c>
    </row>
    <row r="55" spans="1:17" ht="15">
      <c r="A55" s="34">
        <v>8</v>
      </c>
      <c r="B55" s="138" t="s">
        <v>150</v>
      </c>
      <c r="C55" s="119"/>
      <c r="D55" s="119"/>
      <c r="E55" s="119"/>
      <c r="F55" s="119"/>
      <c r="G55" s="119"/>
      <c r="H55" s="120"/>
      <c r="I55" s="47" t="s">
        <v>26</v>
      </c>
      <c r="J55" s="47">
        <v>1</v>
      </c>
    </row>
    <row r="56" spans="1:17" ht="15">
      <c r="A56" s="34">
        <v>9</v>
      </c>
      <c r="B56" s="133"/>
      <c r="C56" s="133"/>
      <c r="D56" s="133"/>
      <c r="E56" s="133"/>
      <c r="F56" s="133"/>
      <c r="G56" s="133"/>
      <c r="H56" s="134"/>
      <c r="I56" s="47" t="s">
        <v>26</v>
      </c>
      <c r="J56" s="47"/>
    </row>
    <row r="57" spans="1:17" ht="15.75" thickBot="1">
      <c r="A57" s="81">
        <v>10</v>
      </c>
      <c r="B57" s="131"/>
      <c r="C57" s="131"/>
      <c r="D57" s="131"/>
      <c r="E57" s="131"/>
      <c r="F57" s="131"/>
      <c r="G57" s="131"/>
      <c r="H57" s="132"/>
      <c r="I57" s="72"/>
      <c r="J57" s="72"/>
    </row>
    <row r="58" spans="1:17" ht="16.5" thickBot="1">
      <c r="A58" s="83" t="s">
        <v>79</v>
      </c>
      <c r="B58" s="124" t="s">
        <v>71</v>
      </c>
      <c r="C58" s="125"/>
      <c r="D58" s="125"/>
      <c r="E58" s="125"/>
      <c r="F58" s="125"/>
      <c r="G58" s="125"/>
      <c r="H58" s="125"/>
      <c r="I58" s="75" t="s">
        <v>69</v>
      </c>
      <c r="J58" s="76" t="s">
        <v>37</v>
      </c>
    </row>
    <row r="59" spans="1:17" ht="15">
      <c r="A59" s="82">
        <v>1</v>
      </c>
      <c r="B59" s="129" t="s">
        <v>152</v>
      </c>
      <c r="C59" s="130"/>
      <c r="D59" s="130"/>
      <c r="E59" s="130"/>
      <c r="F59" s="130"/>
      <c r="G59" s="130"/>
      <c r="H59" s="130"/>
      <c r="I59" s="73" t="s">
        <v>26</v>
      </c>
      <c r="J59" s="74">
        <v>200</v>
      </c>
    </row>
    <row r="60" spans="1:17" ht="15">
      <c r="A60" s="80">
        <v>2</v>
      </c>
      <c r="B60" s="121" t="s">
        <v>110</v>
      </c>
      <c r="C60" s="122"/>
      <c r="D60" s="122"/>
      <c r="E60" s="122"/>
      <c r="F60" s="122"/>
      <c r="G60" s="122"/>
      <c r="H60" s="122"/>
      <c r="I60" s="73" t="s">
        <v>26</v>
      </c>
      <c r="J60" s="34">
        <v>280</v>
      </c>
    </row>
    <row r="61" spans="1:17" ht="15">
      <c r="A61" s="80">
        <v>3</v>
      </c>
      <c r="B61" s="120" t="s">
        <v>153</v>
      </c>
      <c r="C61" s="123"/>
      <c r="D61" s="123"/>
      <c r="E61" s="123"/>
      <c r="F61" s="123"/>
      <c r="G61" s="123"/>
      <c r="H61" s="123"/>
      <c r="I61" s="73" t="s">
        <v>26</v>
      </c>
      <c r="J61" s="34">
        <v>10</v>
      </c>
    </row>
    <row r="62" spans="1:17" ht="15">
      <c r="A62" s="80">
        <v>4</v>
      </c>
      <c r="B62" s="138" t="s">
        <v>151</v>
      </c>
      <c r="C62" s="119"/>
      <c r="D62" s="119"/>
      <c r="E62" s="119"/>
      <c r="F62" s="119"/>
      <c r="G62" s="119"/>
      <c r="H62" s="120"/>
      <c r="I62" s="73" t="s">
        <v>26</v>
      </c>
      <c r="J62" s="47">
        <v>350</v>
      </c>
    </row>
    <row r="63" spans="1:17" ht="15">
      <c r="A63" s="80">
        <v>5</v>
      </c>
      <c r="B63" s="138" t="s">
        <v>154</v>
      </c>
      <c r="C63" s="119"/>
      <c r="D63" s="119"/>
      <c r="E63" s="119"/>
      <c r="F63" s="119"/>
      <c r="G63" s="119"/>
      <c r="H63" s="120"/>
      <c r="I63" s="73" t="s">
        <v>26</v>
      </c>
      <c r="J63" s="47">
        <v>80</v>
      </c>
    </row>
    <row r="64" spans="1:17" ht="15">
      <c r="A64" s="80">
        <v>6</v>
      </c>
      <c r="B64" s="138" t="s">
        <v>155</v>
      </c>
      <c r="C64" s="119"/>
      <c r="D64" s="119"/>
      <c r="E64" s="119"/>
      <c r="F64" s="119"/>
      <c r="G64" s="119"/>
      <c r="H64" s="120"/>
      <c r="I64" s="73" t="s">
        <v>26</v>
      </c>
      <c r="J64" s="47">
        <v>80</v>
      </c>
    </row>
    <row r="65" spans="1:10">
      <c r="A65" s="80">
        <v>7</v>
      </c>
      <c r="B65" s="136"/>
      <c r="C65" s="137"/>
      <c r="D65" s="137"/>
      <c r="E65" s="137"/>
      <c r="F65" s="137"/>
      <c r="G65" s="137"/>
      <c r="H65" s="137"/>
      <c r="I65" s="56"/>
      <c r="J65" s="56"/>
    </row>
    <row r="66" spans="1:10" ht="15">
      <c r="A66" s="80">
        <v>8</v>
      </c>
      <c r="B66" s="133"/>
      <c r="C66" s="133"/>
      <c r="D66" s="133"/>
      <c r="E66" s="133"/>
      <c r="F66" s="133"/>
      <c r="G66" s="133"/>
      <c r="H66" s="134"/>
      <c r="I66" s="47"/>
      <c r="J66" s="47"/>
    </row>
    <row r="67" spans="1:10" ht="15">
      <c r="A67" s="80">
        <v>9</v>
      </c>
      <c r="B67" s="119"/>
      <c r="C67" s="119"/>
      <c r="D67" s="119"/>
      <c r="E67" s="119"/>
      <c r="F67" s="119"/>
      <c r="G67" s="119"/>
      <c r="H67" s="120"/>
      <c r="I67" s="35"/>
      <c r="J67" s="35"/>
    </row>
    <row r="68" spans="1:10" ht="15">
      <c r="A68" s="80">
        <v>10</v>
      </c>
      <c r="B68" s="120"/>
      <c r="C68" s="123"/>
      <c r="D68" s="123"/>
      <c r="E68" s="123"/>
      <c r="F68" s="123"/>
      <c r="G68" s="123"/>
      <c r="H68" s="123"/>
      <c r="I68" s="35"/>
      <c r="J68" s="35"/>
    </row>
    <row r="70" spans="1:10" ht="18.600000000000001" customHeight="1">
      <c r="B70" s="135"/>
      <c r="C70" s="135"/>
      <c r="D70" s="135"/>
      <c r="E70" s="135"/>
      <c r="F70" s="135"/>
      <c r="G70" s="135"/>
      <c r="H70" s="135"/>
      <c r="I70" s="32"/>
      <c r="J70" s="33"/>
    </row>
    <row r="71" spans="1:10" ht="15">
      <c r="B71" s="135"/>
      <c r="C71" s="135"/>
      <c r="D71" s="135"/>
      <c r="E71" s="135"/>
      <c r="F71" s="135"/>
      <c r="G71" s="135"/>
      <c r="H71" s="135"/>
      <c r="I71" s="32"/>
      <c r="J71" s="33"/>
    </row>
    <row r="72" spans="1:10" ht="15">
      <c r="B72" s="135"/>
      <c r="C72" s="135"/>
      <c r="D72" s="135"/>
      <c r="E72" s="135"/>
      <c r="F72" s="135"/>
      <c r="G72" s="135"/>
      <c r="H72" s="135"/>
      <c r="I72" s="32"/>
      <c r="J72" s="33"/>
    </row>
    <row r="73" spans="1:10" ht="15">
      <c r="B73" s="135"/>
      <c r="C73" s="135"/>
      <c r="D73" s="135"/>
      <c r="E73" s="135"/>
      <c r="F73" s="135"/>
      <c r="G73" s="135"/>
      <c r="H73" s="135"/>
      <c r="I73" s="32"/>
      <c r="J73" s="33"/>
    </row>
    <row r="74" spans="1:10" ht="15">
      <c r="B74" s="135"/>
      <c r="C74" s="135"/>
      <c r="D74" s="135"/>
      <c r="E74" s="135"/>
      <c r="F74" s="135"/>
      <c r="G74" s="135"/>
      <c r="H74" s="135"/>
      <c r="I74" s="32"/>
      <c r="J74" s="33"/>
    </row>
  </sheetData>
  <sheetProtection selectLockedCells="1" selectUnlockedCells="1"/>
  <mergeCells count="38">
    <mergeCell ref="B65:H65"/>
    <mergeCell ref="B66:H66"/>
    <mergeCell ref="B64:H64"/>
    <mergeCell ref="B55:H55"/>
    <mergeCell ref="B54:H54"/>
    <mergeCell ref="B62:H62"/>
    <mergeCell ref="B63:H63"/>
    <mergeCell ref="B74:H74"/>
    <mergeCell ref="B68:H68"/>
    <mergeCell ref="B70:H70"/>
    <mergeCell ref="B71:H71"/>
    <mergeCell ref="B72:H72"/>
    <mergeCell ref="B73:H73"/>
    <mergeCell ref="B67:H67"/>
    <mergeCell ref="B60:H60"/>
    <mergeCell ref="B61:H61"/>
    <mergeCell ref="I7:J7"/>
    <mergeCell ref="B58:H58"/>
    <mergeCell ref="B51:H51"/>
    <mergeCell ref="B50:H50"/>
    <mergeCell ref="B49:H49"/>
    <mergeCell ref="B48:H48"/>
    <mergeCell ref="B47:H47"/>
    <mergeCell ref="B52:H52"/>
    <mergeCell ref="B57:H57"/>
    <mergeCell ref="I22:J22"/>
    <mergeCell ref="B59:H59"/>
    <mergeCell ref="B56:H56"/>
    <mergeCell ref="B53:H53"/>
    <mergeCell ref="A7:B7"/>
    <mergeCell ref="C7:H7"/>
    <mergeCell ref="A22:B22"/>
    <mergeCell ref="C22:H22"/>
    <mergeCell ref="A1:E2"/>
    <mergeCell ref="F1:H2"/>
    <mergeCell ref="H4:J4"/>
    <mergeCell ref="D5:F5"/>
    <mergeCell ref="H5:J5"/>
  </mergeCells>
  <pageMargins left="0.27569444444444446" right="0.39374999999999999" top="0.39374999999999999" bottom="0.39374999999999999" header="0.51180555555555551" footer="0.51180555555555551"/>
  <pageSetup paperSize="9" scale="92" firstPageNumber="0" orientation="portrait" horizontalDpi="300" verticalDpi="300" r:id="rId1"/>
  <headerFooter alignWithMargins="0"/>
  <rowBreaks count="1" manualBreakCount="1">
    <brk id="68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89999084444715716"/>
  </sheetPr>
  <dimension ref="A1:L13"/>
  <sheetViews>
    <sheetView view="pageBreakPreview" zoomScaleNormal="140" zoomScaleSheetLayoutView="100" workbookViewId="0">
      <selection activeCell="G8" sqref="G8:H8"/>
    </sheetView>
  </sheetViews>
  <sheetFormatPr defaultColWidth="11.5703125" defaultRowHeight="12.75"/>
  <cols>
    <col min="1" max="1" width="11.5703125" customWidth="1"/>
    <col min="3" max="3" width="7.140625" customWidth="1"/>
    <col min="4" max="4" width="7.5703125" customWidth="1"/>
    <col min="5" max="5" width="5.7109375" customWidth="1"/>
    <col min="6" max="6" width="4.7109375" customWidth="1"/>
    <col min="8" max="8" width="7" customWidth="1"/>
    <col min="10" max="10" width="4.5703125" customWidth="1"/>
    <col min="11" max="11" width="6.5703125" customWidth="1"/>
    <col min="12" max="12" width="19" customWidth="1"/>
  </cols>
  <sheetData>
    <row r="1" spans="1:12">
      <c r="A1" s="141" t="s">
        <v>29</v>
      </c>
      <c r="B1" s="141"/>
      <c r="C1" s="141"/>
      <c r="D1" s="141"/>
      <c r="E1" s="141"/>
      <c r="F1" s="141"/>
      <c r="G1" s="141"/>
      <c r="H1" s="141"/>
      <c r="I1" s="141"/>
      <c r="J1" s="142">
        <f>Калькуляция!B1</f>
        <v>0</v>
      </c>
      <c r="K1" s="142"/>
      <c r="L1" s="142"/>
    </row>
    <row r="2" spans="1:12">
      <c r="A2" s="141"/>
      <c r="B2" s="141"/>
      <c r="C2" s="141"/>
      <c r="D2" s="141"/>
      <c r="E2" s="141"/>
      <c r="F2" s="141"/>
      <c r="G2" s="141"/>
      <c r="H2" s="141"/>
      <c r="I2" s="141"/>
      <c r="J2" s="142"/>
      <c r="K2" s="142"/>
      <c r="L2" s="142"/>
    </row>
    <row r="3" spans="1:12">
      <c r="A3" s="143" t="s">
        <v>30</v>
      </c>
      <c r="B3" s="143"/>
      <c r="C3" s="143"/>
      <c r="D3" s="143"/>
      <c r="E3" s="143"/>
      <c r="F3" s="143"/>
      <c r="G3" s="143"/>
      <c r="H3" s="143"/>
      <c r="I3" s="143"/>
      <c r="J3" s="18"/>
      <c r="K3" s="18"/>
      <c r="L3" s="18"/>
    </row>
    <row r="4" spans="1:12">
      <c r="A4" s="143"/>
      <c r="B4" s="143"/>
      <c r="C4" s="143"/>
      <c r="D4" s="143"/>
      <c r="E4" s="143"/>
      <c r="F4" s="143"/>
      <c r="G4" s="143"/>
      <c r="H4" s="143"/>
      <c r="I4" s="143"/>
      <c r="J4" s="18"/>
      <c r="K4" s="18"/>
      <c r="L4" s="18"/>
    </row>
    <row r="5" spans="1:12" ht="18">
      <c r="A5" s="19"/>
      <c r="B5" s="18"/>
      <c r="C5" s="18"/>
      <c r="D5" s="18"/>
      <c r="E5" s="18"/>
      <c r="F5" s="18"/>
      <c r="G5" s="20"/>
      <c r="H5" s="20"/>
      <c r="I5" s="18"/>
      <c r="J5" s="18"/>
      <c r="K5" s="18"/>
      <c r="L5" s="18"/>
    </row>
    <row r="6" spans="1:12" ht="15.6" customHeight="1">
      <c r="A6" s="144" t="s">
        <v>31</v>
      </c>
      <c r="B6" s="144"/>
      <c r="C6" s="145" t="s">
        <v>32</v>
      </c>
      <c r="D6" s="145"/>
      <c r="E6" s="145"/>
      <c r="F6" s="145"/>
      <c r="G6" s="145"/>
      <c r="H6" s="145"/>
      <c r="I6" s="145" t="s">
        <v>33</v>
      </c>
      <c r="J6" s="145"/>
      <c r="K6" s="144">
        <v>1</v>
      </c>
      <c r="L6" s="144"/>
    </row>
    <row r="7" spans="1:12" ht="13.5" customHeight="1">
      <c r="A7" s="147" t="s">
        <v>34</v>
      </c>
      <c r="B7" s="148" t="s">
        <v>35</v>
      </c>
      <c r="C7" s="140" t="s">
        <v>36</v>
      </c>
      <c r="D7" s="140"/>
      <c r="E7" s="140"/>
      <c r="F7" s="148" t="s">
        <v>37</v>
      </c>
      <c r="G7" s="146" t="s">
        <v>38</v>
      </c>
      <c r="H7" s="146"/>
      <c r="I7" s="140" t="s">
        <v>39</v>
      </c>
      <c r="J7" s="140" t="s">
        <v>40</v>
      </c>
      <c r="K7" s="140"/>
      <c r="L7" s="140" t="s">
        <v>41</v>
      </c>
    </row>
    <row r="8" spans="1:12" ht="13.5" customHeight="1">
      <c r="A8" s="147"/>
      <c r="B8" s="148"/>
      <c r="C8" s="43" t="s">
        <v>42</v>
      </c>
      <c r="D8" s="43" t="s">
        <v>43</v>
      </c>
      <c r="E8" s="43" t="s">
        <v>44</v>
      </c>
      <c r="F8" s="148"/>
      <c r="G8" s="146" t="s">
        <v>45</v>
      </c>
      <c r="H8" s="146"/>
      <c r="I8" s="140"/>
      <c r="J8" s="44" t="s">
        <v>46</v>
      </c>
      <c r="K8" s="44" t="s">
        <v>47</v>
      </c>
      <c r="L8" s="140"/>
    </row>
    <row r="9" spans="1:12" ht="25.5" customHeight="1">
      <c r="A9" s="53" t="s">
        <v>70</v>
      </c>
      <c r="B9" s="54" t="str">
        <f>Спецификация!B9</f>
        <v>Крыша фрез</v>
      </c>
      <c r="C9" s="50">
        <f>Спецификация!C9</f>
        <v>1200</v>
      </c>
      <c r="D9" s="50">
        <f>Спецификация!F9</f>
        <v>500</v>
      </c>
      <c r="E9" s="50">
        <v>26</v>
      </c>
      <c r="F9" s="50">
        <f>Спецификация!I9</f>
        <v>1</v>
      </c>
      <c r="G9" s="139" t="s">
        <v>87</v>
      </c>
      <c r="H9" s="139"/>
      <c r="I9" s="92" t="s">
        <v>88</v>
      </c>
      <c r="J9" s="52" t="s">
        <v>48</v>
      </c>
      <c r="K9" s="51" t="s">
        <v>89</v>
      </c>
      <c r="L9" s="92" t="s">
        <v>90</v>
      </c>
    </row>
    <row r="10" spans="1:12" ht="25.5" customHeight="1">
      <c r="A10" s="53" t="s">
        <v>83</v>
      </c>
      <c r="B10" s="54" t="str">
        <f>Спецификация!B12</f>
        <v>зад стенка</v>
      </c>
      <c r="C10" s="92">
        <f>Спецификация!C12</f>
        <v>2014</v>
      </c>
      <c r="D10" s="92">
        <f>Спецификация!F12</f>
        <v>300</v>
      </c>
      <c r="E10" s="92">
        <v>26</v>
      </c>
      <c r="F10" s="92">
        <f>Спецификация!I12</f>
        <v>1</v>
      </c>
      <c r="G10" s="139" t="s">
        <v>91</v>
      </c>
      <c r="H10" s="139"/>
      <c r="I10" s="92" t="s">
        <v>88</v>
      </c>
      <c r="J10" s="52"/>
      <c r="K10" s="51" t="s">
        <v>89</v>
      </c>
      <c r="L10" s="92" t="s">
        <v>90</v>
      </c>
    </row>
    <row r="11" spans="1:12" ht="25.5" customHeight="1">
      <c r="A11" s="53" t="s">
        <v>84</v>
      </c>
      <c r="B11" s="54" t="str">
        <f>Спецификация!B14</f>
        <v xml:space="preserve">полка  </v>
      </c>
      <c r="C11" s="92">
        <f>Спецификация!C14</f>
        <v>868</v>
      </c>
      <c r="D11" s="92">
        <f>Спецификация!F14</f>
        <v>484</v>
      </c>
      <c r="E11" s="92">
        <v>26</v>
      </c>
      <c r="F11" s="92">
        <f>Спецификация!I14</f>
        <v>6</v>
      </c>
      <c r="G11" s="139" t="s">
        <v>91</v>
      </c>
      <c r="H11" s="139"/>
      <c r="I11" s="92" t="s">
        <v>88</v>
      </c>
      <c r="J11" s="52"/>
      <c r="K11" s="51" t="s">
        <v>89</v>
      </c>
      <c r="L11" s="92" t="s">
        <v>90</v>
      </c>
    </row>
    <row r="12" spans="1:12" ht="25.5" customHeight="1">
      <c r="A12" s="53" t="s">
        <v>85</v>
      </c>
      <c r="B12" s="54" t="str">
        <f>Спецификация!B16</f>
        <v>фасад фрез №2</v>
      </c>
      <c r="C12" s="92">
        <f>Спецификация!C16</f>
        <v>958</v>
      </c>
      <c r="D12" s="92">
        <f>Спецификация!F16</f>
        <v>539</v>
      </c>
      <c r="E12" s="92">
        <v>26</v>
      </c>
      <c r="F12" s="92">
        <f>Спецификация!I16</f>
        <v>1</v>
      </c>
      <c r="G12" s="139" t="s">
        <v>91</v>
      </c>
      <c r="H12" s="139"/>
      <c r="I12" s="92" t="s">
        <v>88</v>
      </c>
      <c r="J12" s="52"/>
      <c r="K12" s="51" t="s">
        <v>89</v>
      </c>
      <c r="L12" s="92" t="s">
        <v>90</v>
      </c>
    </row>
    <row r="13" spans="1:12" ht="25.5" customHeight="1">
      <c r="A13" s="53" t="s">
        <v>86</v>
      </c>
      <c r="B13" s="54" t="str">
        <f>Спецификация!B18</f>
        <v>фасад фрез №1</v>
      </c>
      <c r="C13" s="92">
        <f>Спецификация!C18</f>
        <v>958</v>
      </c>
      <c r="D13" s="92">
        <f>Спецификация!F18</f>
        <v>444</v>
      </c>
      <c r="E13" s="92">
        <v>26</v>
      </c>
      <c r="F13" s="92">
        <f>Спецификация!I18</f>
        <v>1</v>
      </c>
      <c r="G13" s="139" t="s">
        <v>91</v>
      </c>
      <c r="H13" s="139"/>
      <c r="I13" s="92" t="s">
        <v>88</v>
      </c>
      <c r="J13" s="52"/>
      <c r="K13" s="51" t="s">
        <v>89</v>
      </c>
      <c r="L13" s="92" t="s">
        <v>90</v>
      </c>
    </row>
  </sheetData>
  <sheetProtection selectLockedCells="1" selectUnlockedCells="1"/>
  <mergeCells count="21">
    <mergeCell ref="J7:K7"/>
    <mergeCell ref="L7:L8"/>
    <mergeCell ref="G8:H8"/>
    <mergeCell ref="A7:A8"/>
    <mergeCell ref="B7:B8"/>
    <mergeCell ref="C7:E7"/>
    <mergeCell ref="F7:F8"/>
    <mergeCell ref="G7:H7"/>
    <mergeCell ref="A1:I2"/>
    <mergeCell ref="J1:L2"/>
    <mergeCell ref="A3:I4"/>
    <mergeCell ref="A6:B6"/>
    <mergeCell ref="C6:H6"/>
    <mergeCell ref="I6:J6"/>
    <mergeCell ref="K6:L6"/>
    <mergeCell ref="G13:H13"/>
    <mergeCell ref="G12:H12"/>
    <mergeCell ref="I7:I8"/>
    <mergeCell ref="G11:H11"/>
    <mergeCell ref="G10:H10"/>
    <mergeCell ref="G9:H9"/>
  </mergeCells>
  <pageMargins left="0.78749999999999998" right="0.78749999999999998" top="0.78749999999999998" bottom="0.78749999999999998" header="0.51180555555555551" footer="0.51180555555555551"/>
  <pageSetup paperSize="9" scale="62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34"/>
  <sheetViews>
    <sheetView view="pageBreakPreview" topLeftCell="A21" zoomScaleNormal="140" zoomScaleSheetLayoutView="100" workbookViewId="0">
      <selection activeCell="F21" sqref="F21"/>
    </sheetView>
  </sheetViews>
  <sheetFormatPr defaultColWidth="11.5703125" defaultRowHeight="12.75"/>
  <cols>
    <col min="1" max="1" width="41.85546875" customWidth="1"/>
    <col min="3" max="3" width="11.140625" customWidth="1"/>
    <col min="4" max="4" width="11.42578125" customWidth="1"/>
    <col min="5" max="5" width="10.140625" customWidth="1"/>
  </cols>
  <sheetData>
    <row r="1" spans="1:6" ht="38.25" customHeight="1">
      <c r="A1" s="5" t="s">
        <v>12</v>
      </c>
      <c r="B1" s="112">
        <f>'Сопроводительный лист'!E7</f>
        <v>0</v>
      </c>
      <c r="C1" s="112"/>
    </row>
    <row r="2" spans="1:6">
      <c r="A2" s="6" t="s">
        <v>13</v>
      </c>
      <c r="B2" s="149" t="s">
        <v>108</v>
      </c>
      <c r="C2" s="113"/>
    </row>
    <row r="3" spans="1:6">
      <c r="A3" s="7" t="s">
        <v>14</v>
      </c>
      <c r="B3" s="113">
        <f>'Сопроводительный лист'!E29</f>
        <v>0</v>
      </c>
      <c r="C3" s="113" t="s">
        <v>15</v>
      </c>
    </row>
    <row r="4" spans="1:6">
      <c r="A4" s="8" t="s">
        <v>16</v>
      </c>
      <c r="B4" s="114"/>
      <c r="C4" s="114"/>
    </row>
    <row r="6" spans="1:6" ht="22.5">
      <c r="A6" s="111" t="s">
        <v>17</v>
      </c>
      <c r="B6" s="111"/>
      <c r="C6" s="111"/>
      <c r="D6" s="111"/>
      <c r="E6" s="111"/>
    </row>
    <row r="7" spans="1:6">
      <c r="A7" s="9" t="s">
        <v>18</v>
      </c>
      <c r="B7" s="10" t="s">
        <v>19</v>
      </c>
      <c r="C7" s="10" t="s">
        <v>20</v>
      </c>
      <c r="D7" s="10" t="s">
        <v>21</v>
      </c>
      <c r="E7" s="10" t="s">
        <v>6</v>
      </c>
    </row>
    <row r="8" spans="1:6">
      <c r="A8" t="str">
        <f>Спецификация!D4</f>
        <v>22*2 Белый 50В</v>
      </c>
      <c r="B8" s="11">
        <f>27+56</f>
        <v>83</v>
      </c>
      <c r="C8" s="12" t="s">
        <v>22</v>
      </c>
      <c r="D8" s="12">
        <v>1.6</v>
      </c>
      <c r="E8" s="12">
        <f>B8*D8</f>
        <v>132.80000000000001</v>
      </c>
      <c r="F8" s="42"/>
    </row>
    <row r="9" spans="1:6">
      <c r="A9" t="str">
        <f>Спецификация!B5</f>
        <v>20 меб. Яблон.локарн.св</v>
      </c>
      <c r="B9" s="12">
        <v>8</v>
      </c>
      <c r="C9" s="12" t="s">
        <v>22</v>
      </c>
      <c r="D9" s="12">
        <v>0.5</v>
      </c>
      <c r="E9" s="12">
        <f>B9*D9</f>
        <v>4</v>
      </c>
      <c r="F9" s="42">
        <f>SUM(E8:E9)</f>
        <v>136.80000000000001</v>
      </c>
    </row>
    <row r="10" spans="1:6" ht="22.5">
      <c r="A10" s="111" t="s">
        <v>23</v>
      </c>
      <c r="B10" s="111"/>
      <c r="C10" s="111"/>
      <c r="D10" s="111"/>
      <c r="E10" s="111"/>
    </row>
    <row r="11" spans="1:6">
      <c r="A11" s="9" t="s">
        <v>18</v>
      </c>
      <c r="B11" s="10" t="s">
        <v>19</v>
      </c>
      <c r="C11" s="10" t="s">
        <v>20</v>
      </c>
      <c r="D11" s="10" t="s">
        <v>21</v>
      </c>
      <c r="E11" s="10" t="s">
        <v>6</v>
      </c>
    </row>
    <row r="12" spans="1:6">
      <c r="A12" t="s">
        <v>104</v>
      </c>
      <c r="B12" s="101">
        <v>16.7</v>
      </c>
      <c r="C12" s="12" t="s">
        <v>24</v>
      </c>
      <c r="D12" s="12">
        <v>55</v>
      </c>
      <c r="E12" s="12">
        <f>B12*D12</f>
        <v>918.5</v>
      </c>
    </row>
    <row r="13" spans="1:6">
      <c r="A13" t="s">
        <v>103</v>
      </c>
      <c r="B13" s="101">
        <v>5.33</v>
      </c>
      <c r="C13" s="15" t="s">
        <v>24</v>
      </c>
      <c r="D13" s="12">
        <v>65</v>
      </c>
      <c r="E13" s="12">
        <f>B13*D13</f>
        <v>346.45</v>
      </c>
    </row>
    <row r="14" spans="1:6">
      <c r="A14" s="46" t="s">
        <v>74</v>
      </c>
      <c r="B14" s="12">
        <v>6.11</v>
      </c>
      <c r="C14" s="12" t="s">
        <v>24</v>
      </c>
      <c r="D14" s="12">
        <v>10</v>
      </c>
      <c r="E14" s="12">
        <f>B14*D14</f>
        <v>61.1</v>
      </c>
      <c r="F14">
        <f>SUM(E12:E14)</f>
        <v>1326.05</v>
      </c>
    </row>
    <row r="15" spans="1:6" ht="22.5">
      <c r="A15" s="111" t="s">
        <v>25</v>
      </c>
      <c r="B15" s="111"/>
      <c r="C15" s="111"/>
      <c r="D15" s="111"/>
      <c r="E15" s="111"/>
    </row>
    <row r="16" spans="1:6">
      <c r="A16" s="9" t="s">
        <v>18</v>
      </c>
      <c r="B16" s="10" t="s">
        <v>19</v>
      </c>
      <c r="C16" s="10" t="s">
        <v>20</v>
      </c>
      <c r="D16" s="10" t="s">
        <v>21</v>
      </c>
      <c r="E16" s="10" t="s">
        <v>6</v>
      </c>
    </row>
    <row r="17" spans="1:6">
      <c r="A17" t="s">
        <v>105</v>
      </c>
      <c r="B17" s="14">
        <v>1</v>
      </c>
      <c r="C17" s="14" t="str">
        <f>[1]Спецификация!I39</f>
        <v>шт.</v>
      </c>
      <c r="D17" s="12">
        <v>15</v>
      </c>
      <c r="E17" s="12">
        <f t="shared" ref="E17:E21" si="0">B17*D17</f>
        <v>15</v>
      </c>
    </row>
    <row r="18" spans="1:6">
      <c r="A18" t="s">
        <v>73</v>
      </c>
      <c r="B18" s="14">
        <v>45</v>
      </c>
      <c r="C18" s="14" t="s">
        <v>78</v>
      </c>
      <c r="D18" s="12">
        <v>1.22</v>
      </c>
      <c r="E18" s="12">
        <f>B18*D18</f>
        <v>54.9</v>
      </c>
    </row>
    <row r="19" spans="1:6">
      <c r="A19" t="s">
        <v>99</v>
      </c>
      <c r="B19" s="14">
        <v>24</v>
      </c>
      <c r="C19" s="14" t="s">
        <v>26</v>
      </c>
      <c r="D19" s="12">
        <v>1</v>
      </c>
      <c r="E19" s="12">
        <f t="shared" si="0"/>
        <v>24</v>
      </c>
    </row>
    <row r="20" spans="1:6">
      <c r="A20" t="s">
        <v>106</v>
      </c>
      <c r="B20" s="14">
        <v>2</v>
      </c>
      <c r="C20" s="14" t="str">
        <f>[1]Спецификация!I42</f>
        <v>шт.</v>
      </c>
      <c r="D20" s="12">
        <v>11</v>
      </c>
      <c r="E20" s="12">
        <f t="shared" si="0"/>
        <v>22</v>
      </c>
    </row>
    <row r="21" spans="1:6">
      <c r="A21" t="s">
        <v>107</v>
      </c>
      <c r="B21" s="14">
        <v>12</v>
      </c>
      <c r="C21" s="14" t="s">
        <v>78</v>
      </c>
      <c r="D21" s="15">
        <v>1</v>
      </c>
      <c r="E21" s="12">
        <f t="shared" si="0"/>
        <v>12</v>
      </c>
      <c r="F21">
        <f>SUM(E17:E21)</f>
        <v>127.9</v>
      </c>
    </row>
    <row r="22" spans="1:6">
      <c r="B22" s="15"/>
      <c r="C22" s="14"/>
      <c r="D22" s="15"/>
      <c r="E22" s="12"/>
    </row>
    <row r="23" spans="1:6">
      <c r="B23" s="14"/>
      <c r="C23" s="14"/>
      <c r="D23" s="15"/>
      <c r="E23" s="12"/>
    </row>
    <row r="24" spans="1:6" ht="22.5">
      <c r="A24" s="111" t="s">
        <v>27</v>
      </c>
      <c r="B24" s="111"/>
      <c r="C24" s="111"/>
      <c r="D24" s="111"/>
      <c r="E24" s="111"/>
    </row>
    <row r="25" spans="1:6">
      <c r="A25" s="9" t="s">
        <v>18</v>
      </c>
      <c r="B25" s="10" t="s">
        <v>19</v>
      </c>
      <c r="C25" s="10" t="s">
        <v>20</v>
      </c>
      <c r="D25" s="10" t="s">
        <v>21</v>
      </c>
      <c r="E25" s="10" t="s">
        <v>6</v>
      </c>
    </row>
    <row r="26" spans="1:6" hidden="1">
      <c r="A26" s="13" t="str">
        <f>[1]Спецификация!B46</f>
        <v>Растекс 15/16</v>
      </c>
      <c r="B26" s="14"/>
      <c r="C26" s="14" t="str">
        <f>[1]Спецификация!I46</f>
        <v>шт.</v>
      </c>
      <c r="D26" s="15">
        <v>0.3</v>
      </c>
      <c r="E26" s="12">
        <f t="shared" ref="E26:E33" si="1">B26*D26</f>
        <v>0</v>
      </c>
    </row>
    <row r="27" spans="1:6" hidden="1">
      <c r="A27" s="13" t="str">
        <f>[1]Спецификация!B47</f>
        <v>Болт крепежный</v>
      </c>
      <c r="B27" s="14"/>
      <c r="C27" s="14" t="str">
        <f>[1]Спецификация!I47</f>
        <v>шт.</v>
      </c>
      <c r="D27" s="15">
        <v>0.3</v>
      </c>
      <c r="E27" s="12">
        <f t="shared" si="1"/>
        <v>0</v>
      </c>
    </row>
    <row r="28" spans="1:6" hidden="1">
      <c r="A28" s="13"/>
      <c r="B28" s="14"/>
      <c r="C28" s="14" t="str">
        <f>[1]Спецификация!I48</f>
        <v>шт.</v>
      </c>
      <c r="D28" s="15">
        <v>0.04</v>
      </c>
      <c r="E28" s="12">
        <f t="shared" si="1"/>
        <v>0</v>
      </c>
    </row>
    <row r="29" spans="1:6">
      <c r="A29" s="13" t="str">
        <f>[1]Спецификация!B49</f>
        <v>шуруп 2,5*16</v>
      </c>
      <c r="B29" s="14">
        <v>150</v>
      </c>
      <c r="C29" s="14" t="str">
        <f>[1]Спецификация!I49</f>
        <v>шт.</v>
      </c>
      <c r="D29" s="15">
        <v>0.04</v>
      </c>
      <c r="E29" s="12">
        <f t="shared" si="1"/>
        <v>6</v>
      </c>
    </row>
    <row r="30" spans="1:6">
      <c r="A30" s="13" t="str">
        <f>[1]Спецификация!B50</f>
        <v>конфирмат</v>
      </c>
      <c r="B30" s="14">
        <v>200</v>
      </c>
      <c r="C30" s="14" t="str">
        <f>[1]Спецификация!I50</f>
        <v>шт.</v>
      </c>
      <c r="D30" s="15">
        <v>0.15</v>
      </c>
      <c r="E30" s="12">
        <f t="shared" si="1"/>
        <v>30</v>
      </c>
    </row>
    <row r="31" spans="1:6">
      <c r="A31" s="13" t="str">
        <f>[1]Спецификация!B51</f>
        <v>заглушка конфирмат орех темный</v>
      </c>
      <c r="B31" s="14">
        <v>250</v>
      </c>
      <c r="C31" s="14" t="str">
        <f>[1]Спецификация!I51</f>
        <v>шт.</v>
      </c>
      <c r="D31" s="15">
        <v>0.01</v>
      </c>
      <c r="E31" s="12">
        <f t="shared" si="1"/>
        <v>2.5</v>
      </c>
    </row>
    <row r="32" spans="1:6">
      <c r="A32" s="13" t="str">
        <f>[1]Спецификация!B52</f>
        <v>шуруп 3,5*16</v>
      </c>
      <c r="B32" s="14">
        <v>100</v>
      </c>
      <c r="C32" s="14" t="str">
        <f>[1]Спецификация!I52</f>
        <v>шт.</v>
      </c>
      <c r="D32" s="15">
        <v>0.04</v>
      </c>
      <c r="E32" s="12">
        <f t="shared" si="1"/>
        <v>4</v>
      </c>
    </row>
    <row r="33" spans="1:6">
      <c r="A33" s="13" t="s">
        <v>75</v>
      </c>
      <c r="B33" s="14">
        <v>40</v>
      </c>
      <c r="C33" s="14" t="str">
        <f>[1]Спецификация!I53</f>
        <v>шт.</v>
      </c>
      <c r="D33" s="15">
        <v>0.8</v>
      </c>
      <c r="E33" s="12">
        <f t="shared" si="1"/>
        <v>32</v>
      </c>
      <c r="F33">
        <f>SUM(E29:E33)</f>
        <v>74.5</v>
      </c>
    </row>
    <row r="34" spans="1:6" ht="18">
      <c r="B34" s="16" t="s">
        <v>28</v>
      </c>
      <c r="E34" s="17"/>
      <c r="F34" s="102">
        <f>SUM(F7:F33)</f>
        <v>1665.25</v>
      </c>
    </row>
  </sheetData>
  <sheetProtection selectLockedCells="1" selectUnlockedCells="1"/>
  <mergeCells count="8">
    <mergeCell ref="A15:E15"/>
    <mergeCell ref="A24:E24"/>
    <mergeCell ref="B1:C1"/>
    <mergeCell ref="B2:C2"/>
    <mergeCell ref="B3:C3"/>
    <mergeCell ref="B4:C4"/>
    <mergeCell ref="A6:E6"/>
    <mergeCell ref="A10:E10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43"/>
  <sheetViews>
    <sheetView view="pageBreakPreview" zoomScaleNormal="140" zoomScaleSheetLayoutView="100" workbookViewId="0">
      <selection activeCell="A29" sqref="A29"/>
    </sheetView>
  </sheetViews>
  <sheetFormatPr defaultColWidth="11.5703125" defaultRowHeight="12.75"/>
  <cols>
    <col min="1" max="1" width="63.140625" customWidth="1"/>
    <col min="2" max="2" width="11.42578125" customWidth="1"/>
  </cols>
  <sheetData>
    <row r="1" spans="1:3" ht="38.25" customHeight="1">
      <c r="A1" s="5" t="s">
        <v>93</v>
      </c>
    </row>
    <row r="2" spans="1:3">
      <c r="A2" s="90"/>
    </row>
    <row r="3" spans="1:3">
      <c r="A3" s="91"/>
    </row>
    <row r="4" spans="1:3">
      <c r="A4" s="8"/>
    </row>
    <row r="6" spans="1:3" ht="22.5">
      <c r="A6" s="111" t="s">
        <v>17</v>
      </c>
      <c r="B6" s="111"/>
    </row>
    <row r="7" spans="1:3">
      <c r="A7" s="9" t="s">
        <v>18</v>
      </c>
      <c r="B7" s="10" t="s">
        <v>21</v>
      </c>
    </row>
    <row r="8" spans="1:3">
      <c r="A8" s="16" t="s">
        <v>94</v>
      </c>
      <c r="B8" s="12">
        <v>1.6</v>
      </c>
      <c r="C8" s="42"/>
    </row>
    <row r="9" spans="1:3">
      <c r="A9" s="16" t="s">
        <v>95</v>
      </c>
      <c r="B9" s="12">
        <v>0.5</v>
      </c>
      <c r="C9" s="42"/>
    </row>
    <row r="10" spans="1:3">
      <c r="A10" s="16"/>
      <c r="B10" s="12"/>
      <c r="C10" s="42"/>
    </row>
    <row r="11" spans="1:3">
      <c r="A11" s="16"/>
      <c r="B11" s="12"/>
      <c r="C11" s="42"/>
    </row>
    <row r="12" spans="1:3" ht="22.5">
      <c r="A12" s="111" t="s">
        <v>23</v>
      </c>
      <c r="B12" s="111"/>
    </row>
    <row r="13" spans="1:3">
      <c r="A13" s="9" t="s">
        <v>18</v>
      </c>
      <c r="B13" s="10" t="s">
        <v>21</v>
      </c>
    </row>
    <row r="14" spans="1:3">
      <c r="A14" t="s">
        <v>96</v>
      </c>
      <c r="B14" s="12">
        <v>55</v>
      </c>
    </row>
    <row r="15" spans="1:3">
      <c r="A15" s="46" t="s">
        <v>97</v>
      </c>
      <c r="B15" s="12">
        <v>13</v>
      </c>
    </row>
    <row r="16" spans="1:3" ht="22.5">
      <c r="A16" s="111" t="s">
        <v>25</v>
      </c>
      <c r="B16" s="111"/>
    </row>
    <row r="17" spans="1:7">
      <c r="A17" s="9" t="s">
        <v>18</v>
      </c>
      <c r="B17" s="10" t="s">
        <v>21</v>
      </c>
    </row>
    <row r="18" spans="1:7">
      <c r="A18" s="98" t="str">
        <f>[1]Спецификация!B39</f>
        <v>Подпятник двойной</v>
      </c>
      <c r="B18" s="12">
        <v>0.2</v>
      </c>
    </row>
    <row r="19" spans="1:7">
      <c r="A19" s="98" t="s">
        <v>82</v>
      </c>
      <c r="B19" s="12">
        <v>22</v>
      </c>
    </row>
    <row r="20" spans="1:7">
      <c r="A20" s="98" t="s">
        <v>98</v>
      </c>
      <c r="B20" s="12">
        <v>10</v>
      </c>
    </row>
    <row r="21" spans="1:7">
      <c r="A21" s="98" t="str">
        <f>[1]Спецификация!B42</f>
        <v>ручка DS 09, G2</v>
      </c>
      <c r="B21" s="12">
        <v>7</v>
      </c>
    </row>
    <row r="22" spans="1:7" ht="16.5" customHeight="1">
      <c r="A22" s="99" t="s">
        <v>101</v>
      </c>
      <c r="B22" s="97"/>
      <c r="C22" s="97"/>
      <c r="D22" s="97"/>
      <c r="E22" s="97"/>
      <c r="F22" s="97"/>
      <c r="G22" s="97"/>
    </row>
    <row r="23" spans="1:7" ht="16.5" customHeight="1">
      <c r="A23" s="99" t="s">
        <v>102</v>
      </c>
      <c r="B23" s="97"/>
      <c r="C23" s="97"/>
      <c r="D23" s="97"/>
      <c r="E23" s="97"/>
      <c r="F23" s="97"/>
      <c r="G23" s="97"/>
    </row>
    <row r="24" spans="1:7" ht="16.5" customHeight="1">
      <c r="A24" s="99" t="s">
        <v>100</v>
      </c>
      <c r="B24" s="97"/>
      <c r="C24" s="97"/>
      <c r="D24" s="97"/>
      <c r="E24" s="97"/>
      <c r="F24" s="97"/>
      <c r="G24" s="97"/>
    </row>
    <row r="25" spans="1:7" ht="16.5" customHeight="1">
      <c r="A25" s="99" t="s">
        <v>73</v>
      </c>
      <c r="B25" s="97"/>
      <c r="C25" s="97"/>
      <c r="D25" s="97"/>
      <c r="E25" s="97"/>
      <c r="F25" s="97"/>
      <c r="G25" s="97"/>
    </row>
    <row r="26" spans="1:7" ht="16.5" customHeight="1">
      <c r="A26" t="s">
        <v>80</v>
      </c>
      <c r="B26" s="97"/>
      <c r="C26" s="97"/>
      <c r="D26" s="97"/>
      <c r="E26" s="97"/>
      <c r="F26" s="97"/>
      <c r="G26" s="97"/>
    </row>
    <row r="27" spans="1:7" ht="16.5" customHeight="1">
      <c r="A27" t="s">
        <v>81</v>
      </c>
      <c r="B27" s="97"/>
      <c r="C27" s="97"/>
      <c r="D27" s="97"/>
      <c r="E27" s="97"/>
      <c r="F27" s="97"/>
      <c r="G27" s="97"/>
    </row>
    <row r="28" spans="1:7" ht="16.5" customHeight="1">
      <c r="B28" s="97"/>
      <c r="C28" s="97"/>
      <c r="D28" s="97"/>
      <c r="E28" s="97"/>
      <c r="F28" s="97"/>
      <c r="G28" s="97"/>
    </row>
    <row r="29" spans="1:7" ht="16.5" customHeight="1">
      <c r="B29" s="97"/>
      <c r="C29" s="97"/>
      <c r="D29" s="97"/>
      <c r="E29" s="97"/>
      <c r="F29" s="97"/>
      <c r="G29" s="97"/>
    </row>
    <row r="30" spans="1:7" ht="16.5" customHeight="1">
      <c r="B30" s="97"/>
      <c r="C30" s="97"/>
      <c r="D30" s="97"/>
      <c r="E30" s="97"/>
      <c r="F30" s="97"/>
      <c r="G30" s="97"/>
    </row>
    <row r="31" spans="1:7" ht="16.5" customHeight="1">
      <c r="B31" s="97"/>
      <c r="C31" s="97"/>
      <c r="D31" s="97"/>
      <c r="E31" s="97"/>
      <c r="F31" s="97"/>
      <c r="G31" s="97"/>
    </row>
    <row r="32" spans="1:7" ht="16.5" customHeight="1">
      <c r="B32" s="15"/>
    </row>
    <row r="33" spans="1:3" ht="22.5">
      <c r="A33" s="111" t="s">
        <v>27</v>
      </c>
      <c r="B33" s="111"/>
    </row>
    <row r="34" spans="1:3">
      <c r="A34" s="9" t="s">
        <v>18</v>
      </c>
      <c r="B34" s="10" t="s">
        <v>21</v>
      </c>
    </row>
    <row r="35" spans="1:3" hidden="1">
      <c r="A35" s="13" t="str">
        <f>[1]Спецификация!B46</f>
        <v>Растекс 15/16</v>
      </c>
      <c r="B35" s="15">
        <v>0.3</v>
      </c>
    </row>
    <row r="36" spans="1:3" hidden="1">
      <c r="A36" s="13" t="str">
        <f>[1]Спецификация!B47</f>
        <v>Болт крепежный</v>
      </c>
      <c r="B36" s="15">
        <v>0.3</v>
      </c>
    </row>
    <row r="37" spans="1:3" hidden="1">
      <c r="A37" s="13"/>
      <c r="B37" s="15">
        <v>0.04</v>
      </c>
    </row>
    <row r="38" spans="1:3">
      <c r="A38" s="13" t="str">
        <f>[1]Спецификация!B49</f>
        <v>шуруп 2,5*16</v>
      </c>
      <c r="B38" s="15">
        <v>0.04</v>
      </c>
    </row>
    <row r="39" spans="1:3">
      <c r="A39" s="13" t="str">
        <f>[1]Спецификация!B50</f>
        <v>конфирмат</v>
      </c>
      <c r="B39" s="15">
        <v>0.15</v>
      </c>
    </row>
    <row r="40" spans="1:3">
      <c r="A40" s="13" t="str">
        <f>[1]Спецификация!B51</f>
        <v>заглушка конфирмат орех темный</v>
      </c>
      <c r="B40" s="15">
        <v>0.01</v>
      </c>
    </row>
    <row r="41" spans="1:3">
      <c r="A41" s="13" t="str">
        <f>[1]Спецификация!B52</f>
        <v>шуруп 3,5*16</v>
      </c>
      <c r="B41" s="15">
        <v>0.04</v>
      </c>
    </row>
    <row r="42" spans="1:3">
      <c r="A42" s="13" t="s">
        <v>75</v>
      </c>
      <c r="B42" s="15">
        <v>0.8</v>
      </c>
    </row>
    <row r="43" spans="1:3">
      <c r="C43" s="17"/>
    </row>
  </sheetData>
  <sheetProtection selectLockedCells="1" selectUnlockedCells="1"/>
  <mergeCells count="4">
    <mergeCell ref="A16:B16"/>
    <mergeCell ref="A33:B33"/>
    <mergeCell ref="A6:B6"/>
    <mergeCell ref="A12:B12"/>
  </mergeCells>
  <pageMargins left="0.27569444444444446" right="0.16" top="0.17" bottom="0.17" header="0.17" footer="0.17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C1:K32"/>
  <sheetViews>
    <sheetView tabSelected="1" workbookViewId="0">
      <selection activeCell="J14" sqref="J14"/>
    </sheetView>
  </sheetViews>
  <sheetFormatPr defaultRowHeight="12.75"/>
  <cols>
    <col min="1" max="1" width="14.42578125" customWidth="1"/>
  </cols>
  <sheetData>
    <row r="1" spans="3:11">
      <c r="C1">
        <v>400</v>
      </c>
      <c r="D1" t="s">
        <v>111</v>
      </c>
      <c r="E1">
        <v>400</v>
      </c>
      <c r="F1" s="94" t="s">
        <v>111</v>
      </c>
      <c r="G1">
        <v>16</v>
      </c>
      <c r="H1">
        <v>1</v>
      </c>
      <c r="I1">
        <f>C1*E1*H1/1000000</f>
        <v>0.16</v>
      </c>
    </row>
    <row r="2" spans="3:11">
      <c r="C2">
        <v>250</v>
      </c>
      <c r="D2" t="s">
        <v>111</v>
      </c>
      <c r="E2">
        <v>250</v>
      </c>
      <c r="F2" s="94" t="s">
        <v>111</v>
      </c>
      <c r="G2">
        <v>16</v>
      </c>
      <c r="H2">
        <v>1</v>
      </c>
      <c r="I2">
        <f t="shared" ref="I2:I4" si="0">C2*E2*H2/1000000</f>
        <v>6.25E-2</v>
      </c>
    </row>
    <row r="3" spans="3:11">
      <c r="C3">
        <v>292</v>
      </c>
      <c r="D3" t="s">
        <v>111</v>
      </c>
      <c r="E3">
        <v>256</v>
      </c>
      <c r="F3" s="94" t="s">
        <v>111</v>
      </c>
      <c r="G3">
        <v>16</v>
      </c>
      <c r="H3">
        <v>1</v>
      </c>
      <c r="I3">
        <f t="shared" si="0"/>
        <v>7.4751999999999999E-2</v>
      </c>
    </row>
    <row r="4" spans="3:11">
      <c r="C4">
        <v>292</v>
      </c>
      <c r="D4" t="s">
        <v>111</v>
      </c>
      <c r="E4">
        <v>232</v>
      </c>
      <c r="F4" s="94" t="s">
        <v>111</v>
      </c>
      <c r="G4">
        <v>16</v>
      </c>
      <c r="H4">
        <v>1</v>
      </c>
      <c r="I4">
        <f t="shared" si="0"/>
        <v>6.7743999999999999E-2</v>
      </c>
    </row>
    <row r="5" spans="3:11">
      <c r="F5" s="94"/>
    </row>
    <row r="6" spans="3:11">
      <c r="F6" s="94"/>
      <c r="I6">
        <f>SUM(I1:I5)</f>
        <v>0.36499599999999999</v>
      </c>
      <c r="K6">
        <f>I6*55</f>
        <v>20.074780000000001</v>
      </c>
    </row>
    <row r="7" spans="3:11">
      <c r="F7" s="94"/>
    </row>
    <row r="8" spans="3:11">
      <c r="F8" s="94"/>
    </row>
    <row r="9" spans="3:11">
      <c r="F9" s="94"/>
    </row>
    <row r="10" spans="3:11">
      <c r="F10" s="94"/>
    </row>
    <row r="11" spans="3:11">
      <c r="F11" s="94"/>
    </row>
    <row r="12" spans="3:11">
      <c r="C12" t="s">
        <v>112</v>
      </c>
      <c r="E12">
        <v>4</v>
      </c>
      <c r="F12" s="94">
        <v>2</v>
      </c>
      <c r="K12">
        <f>E12*F12</f>
        <v>8</v>
      </c>
    </row>
    <row r="13" spans="3:11">
      <c r="F13" s="94"/>
    </row>
    <row r="14" spans="3:11">
      <c r="F14" s="94"/>
    </row>
    <row r="15" spans="3:11">
      <c r="F15" s="94"/>
    </row>
    <row r="16" spans="3:11">
      <c r="F16" s="100"/>
      <c r="K16">
        <f>K6+K12</f>
        <v>28.074780000000001</v>
      </c>
    </row>
    <row r="17" spans="6:11">
      <c r="F17" s="94"/>
      <c r="K17">
        <f>K16*1.8</f>
        <v>50.534604000000002</v>
      </c>
    </row>
    <row r="18" spans="6:11">
      <c r="F18" s="94"/>
    </row>
    <row r="19" spans="6:11">
      <c r="F19" s="94"/>
    </row>
    <row r="20" spans="6:11">
      <c r="F20" s="94"/>
    </row>
    <row r="21" spans="6:11">
      <c r="F21" s="94"/>
    </row>
    <row r="22" spans="6:11">
      <c r="F22" s="94"/>
    </row>
    <row r="23" spans="6:11">
      <c r="F23" s="94"/>
    </row>
    <row r="24" spans="6:11">
      <c r="F24" s="94"/>
    </row>
    <row r="25" spans="6:11">
      <c r="F25" s="94"/>
    </row>
    <row r="26" spans="6:11">
      <c r="F26" s="100"/>
    </row>
    <row r="27" spans="6:11">
      <c r="F27" s="94"/>
    </row>
    <row r="28" spans="6:11">
      <c r="F28" s="94"/>
    </row>
    <row r="29" spans="6:11">
      <c r="F29" s="94"/>
    </row>
    <row r="30" spans="6:11">
      <c r="F30" s="94"/>
    </row>
    <row r="31" spans="6:11">
      <c r="F31" s="94"/>
    </row>
    <row r="32" spans="6:11">
      <c r="F32" s="100"/>
    </row>
  </sheetData>
  <sortState ref="A1:L3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21</vt:i4>
      </vt:variant>
    </vt:vector>
  </HeadingPairs>
  <TitlesOfParts>
    <vt:vector size="28" baseType="lpstr">
      <vt:lpstr>Сопроводительный лист</vt:lpstr>
      <vt:lpstr>требования</vt:lpstr>
      <vt:lpstr>Спецификация</vt:lpstr>
      <vt:lpstr>Детали МДФ</vt:lpstr>
      <vt:lpstr>Калькуляция</vt:lpstr>
      <vt:lpstr>прайс</vt:lpstr>
      <vt:lpstr>Лист1</vt:lpstr>
      <vt:lpstr>_1Excel_BuiltIn_Print_Area_3_1_1_1</vt:lpstr>
      <vt:lpstr>Excel_BuiltIn_Print_Area_1_1</vt:lpstr>
      <vt:lpstr>Excel_BuiltIn_Print_Area_1_1_1</vt:lpstr>
      <vt:lpstr>прайс!Excel_BuiltIn_Print_Area_2</vt:lpstr>
      <vt:lpstr>требования!Excel_BuiltIn_Print_Area_2</vt:lpstr>
      <vt:lpstr>Excel_BuiltIn_Print_Area_2</vt:lpstr>
      <vt:lpstr>прайс!Excel_BuiltIn_Print_Area_2_1</vt:lpstr>
      <vt:lpstr>требования!Excel_BuiltIn_Print_Area_2_1</vt:lpstr>
      <vt:lpstr>Excel_BuiltIn_Print_Area_2_1</vt:lpstr>
      <vt:lpstr>прайс!Excel_BuiltIn_Print_Area_2_1_1</vt:lpstr>
      <vt:lpstr>требования!Excel_BuiltIn_Print_Area_2_1_1</vt:lpstr>
      <vt:lpstr>Excel_BuiltIn_Print_Area_2_1_1</vt:lpstr>
      <vt:lpstr>Excel_BuiltIn_Print_Area_3_1</vt:lpstr>
      <vt:lpstr>Excel_BuiltIn_Print_Area_3_1_1</vt:lpstr>
      <vt:lpstr>Excel_BuiltIn_Print_Area_3_1_1_1</vt:lpstr>
      <vt:lpstr>'Детали МДФ'!Область_печати</vt:lpstr>
      <vt:lpstr>Калькуляция!Область_печати</vt:lpstr>
      <vt:lpstr>прайс!Область_печати</vt:lpstr>
      <vt:lpstr>'Сопроводительный лист'!Область_печати</vt:lpstr>
      <vt:lpstr>Спецификация!Область_печати</vt:lpstr>
      <vt:lpstr>требования!Область_печати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2010-10-27T11:05:26Z</cp:lastPrinted>
  <dcterms:created xsi:type="dcterms:W3CDTF">2010-09-22T12:49:43Z</dcterms:created>
  <dcterms:modified xsi:type="dcterms:W3CDTF">2011-09-05T18:12:59Z</dcterms:modified>
</cp:coreProperties>
</file>